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990" activeTab="0"/>
  </bookViews>
  <sheets>
    <sheet name="Amedicală primară" sheetId="1" r:id="rId1"/>
    <sheet name="Sheet2" sheetId="2" r:id="rId2"/>
    <sheet name="Sheet3" sheetId="3" r:id="rId3"/>
  </sheets>
  <definedNames>
    <definedName name="_xlnm.Print_Area" localSheetId="0">'Amedicală primară'!$A$1:$G$154</definedName>
  </definedNames>
  <calcPr fullCalcOnLoad="1"/>
</workbook>
</file>

<file path=xl/sharedStrings.xml><?xml version="1.0" encoding="utf-8"?>
<sst xmlns="http://schemas.openxmlformats.org/spreadsheetml/2006/main" count="451" uniqueCount="197">
  <si>
    <t>PACHETUL DE SERVICII MEDICALE ÎN ASISTENŢA MEDICALĂ PRIMARĂ</t>
  </si>
  <si>
    <t>Grupa de vârstă</t>
  </si>
  <si>
    <t>Număr de puncte/ persoană/an</t>
  </si>
  <si>
    <t>Valoare decontată medic 
specialist/ persoană/an (lei)</t>
  </si>
  <si>
    <t>Valoare decontată medic primar/
 persoană/an (lei)</t>
  </si>
  <si>
    <t>Valoare decontată medic / 
persoană/an (lei)</t>
  </si>
  <si>
    <t>c0</t>
  </si>
  <si>
    <t>c1</t>
  </si>
  <si>
    <t>c2</t>
  </si>
  <si>
    <t>0 - 3 ani</t>
  </si>
  <si>
    <t>Denumire serviciu medical</t>
  </si>
  <si>
    <t>Frecvenţă/Plafon</t>
  </si>
  <si>
    <t>Nr. Puncte pentru serviciile decontate prin plata pe serviciu</t>
  </si>
  <si>
    <t>Tarif decontat pe serviciu pentru medic specialist</t>
  </si>
  <si>
    <t>Tarif decontat pe serviciu pentru medic primar</t>
  </si>
  <si>
    <t>c3</t>
  </si>
  <si>
    <t>c4</t>
  </si>
  <si>
    <t>c5=c3*c4</t>
  </si>
  <si>
    <t>c6=c5+c5*20%</t>
  </si>
  <si>
    <t>c7=c5-c5x10%</t>
  </si>
  <si>
    <t xml:space="preserve">A. Pachet minimal                                                         </t>
  </si>
  <si>
    <t>a) luarea în evidenţă în primul trimestru;</t>
  </si>
  <si>
    <t xml:space="preserve">5,5 puncte/consultaţie </t>
  </si>
  <si>
    <t>b) supravegherea, lunar, din luna a 3-a până în luna a 7-a;</t>
  </si>
  <si>
    <t>c) supravegherea, de două ori pe lună, din luna a 7-a până în luna a 9-a inclusiv;</t>
  </si>
  <si>
    <t>1 consultaţie</t>
  </si>
  <si>
    <t xml:space="preserve">                                                 </t>
  </si>
  <si>
    <t>B. Pachet de bază</t>
  </si>
  <si>
    <t xml:space="preserve">                                                          </t>
  </si>
  <si>
    <t>1. Serviciile medicale preventive şi profilactice acordate asiguraţilor cu vârsta 0 - 18 ani</t>
  </si>
  <si>
    <t xml:space="preserve">                                                    </t>
  </si>
  <si>
    <t xml:space="preserve">1 consultaţie la domiciliu          </t>
  </si>
  <si>
    <t>c) - la 2, 4, 6, 9, 12, 15, 18, 24 şi 36 luni</t>
  </si>
  <si>
    <t xml:space="preserve">1 consultaţie pentru fiecare din lunile nominalizate            </t>
  </si>
  <si>
    <t>d) - de la 4 la 18 ani</t>
  </si>
  <si>
    <t>2. Monitorizarea evoluţiei sarcinii şi lăuziei</t>
  </si>
  <si>
    <t xml:space="preserve">1 consultaţie pentru fiecare lună  </t>
  </si>
  <si>
    <t>2 consultaţii pentru  fiecare lună</t>
  </si>
  <si>
    <t xml:space="preserve">1 consultaţie la domiciliu </t>
  </si>
  <si>
    <t xml:space="preserve"> </t>
  </si>
  <si>
    <t>a) asiguraţi cu vârsta între 18 şi 39 ani</t>
  </si>
  <si>
    <t>a) Consultaţia în caz de boală pentru afecţiuni acute, subacute şi acutizările unor afecţiuni cronice</t>
  </si>
  <si>
    <t>c) Management de caz:</t>
  </si>
  <si>
    <t xml:space="preserve">                                                     </t>
  </si>
  <si>
    <t>c.1) evaluarea iniţială a cazului nou</t>
  </si>
  <si>
    <t xml:space="preserve">3 consultaţii ce pot fi acordate într-un interval de maxim 3 luni consecutive;                              </t>
  </si>
  <si>
    <t>c.1.2) evaluarea iniţială a cazului nou de astm bronşic şi boala cronică respiratorie obstructivă - BPOC</t>
  </si>
  <si>
    <t>c.1.3) evaluarea iniţială a cazului nou de boală cronică de rinichi</t>
  </si>
  <si>
    <t xml:space="preserve">3 consultaţii ce pot fi acordate într-un interval de maxim 3  luni consecutive;                              </t>
  </si>
  <si>
    <t>O singură dată, în trimestrul în care a fost făcută confirmarea</t>
  </si>
  <si>
    <t>Suplimentar 5,5 puncte/ asigurat - caz nou confirmat de medicul de specialitate pentru fiecare dintre serviciile prevăzute la pct. c.1.1), c.1.2) şi c.1.3)</t>
  </si>
  <si>
    <t xml:space="preserve">2 consultaţii în cadrul - monitorizării managementului de caz      </t>
  </si>
  <si>
    <t>a) Urgenţă</t>
  </si>
  <si>
    <t xml:space="preserve">1 consultaţie pentru fiecare situaţie de urgenţă            </t>
  </si>
  <si>
    <t>15 puncte/consultaţie</t>
  </si>
  <si>
    <t>b) Episod acut/subacut/ acutizări ale bolilor cronice</t>
  </si>
  <si>
    <t xml:space="preserve">2 consultaţii/episod      </t>
  </si>
  <si>
    <t xml:space="preserve">15 puncte/consultaţie </t>
  </si>
  <si>
    <t>c) Boli cronice</t>
  </si>
  <si>
    <t xml:space="preserve">15 puncte/consultaţie     </t>
  </si>
  <si>
    <t>d) Management de caz pentru asiguraţii nedeplasabili înscrişi pe lista proprie</t>
  </si>
  <si>
    <t>d.1) evaluarea iniţială a cazului nou</t>
  </si>
  <si>
    <t>3 consultaţii ce pot fi acordate într-un interval de maxim 3 luni consecutive;  intervalul de 3 luni are ca dată de început data primei consultaţii în cadrul evaluării;</t>
  </si>
  <si>
    <t>d.1.2) evaluarea iniţială a cazului nou de astm bronşic şi boala cronică respiratorie obstructivă - BPOC</t>
  </si>
  <si>
    <t>d.1.3) evaluarea iniţială a cazului nou de boală cronică de rinichi</t>
  </si>
  <si>
    <t>3 consultaţii ce pot fi acordate într-un interval de maxim 3 luni consecutive; intervalul de 3 luni are ca dată de început data primei consultaţii în cadrul evaluării;</t>
  </si>
  <si>
    <t xml:space="preserve">O singură dată, în trimestrul în care a fost făcută confirmarea                                                        </t>
  </si>
  <si>
    <t xml:space="preserve">2 consultaţii în cadrul - monitorizării managementului de caz                    </t>
  </si>
  <si>
    <t>e) Constatarea decesului cu sau fără eliberarea certificatului constatator de deces</t>
  </si>
  <si>
    <t>1 examinare la domiciliu</t>
  </si>
  <si>
    <t>15 puncte/examinare pentru constatarea decesului</t>
  </si>
  <si>
    <t>conform schemei stabilite de către medicul pneumolog</t>
  </si>
  <si>
    <t>40 de puncte/ lună /asigurat cu condiția realizării schemei complete de tratament</t>
  </si>
  <si>
    <t>pentru fiecare caz suspicionat de medicul de familie  și confirmat de medicul specialist se acorda punctaj suplimentar</t>
  </si>
  <si>
    <t>15 puncte/caz/în luna în care medicul de familie a primit confirmarea</t>
  </si>
  <si>
    <t xml:space="preserve">                                                      </t>
  </si>
  <si>
    <t>Tarif (lei)</t>
  </si>
  <si>
    <t>Maximum 3 investigaţii pe oră/medic</t>
  </si>
  <si>
    <t xml:space="preserve">2 consultaţii/asigurat/episod                 </t>
  </si>
  <si>
    <t>F</t>
  </si>
  <si>
    <t>M</t>
  </si>
  <si>
    <t>4-18 ani</t>
  </si>
  <si>
    <t>19-39 ani</t>
  </si>
  <si>
    <t>40-59 ani</t>
  </si>
  <si>
    <t>60+ ani</t>
  </si>
  <si>
    <t>gen</t>
  </si>
  <si>
    <t>c4=c2*c3</t>
  </si>
  <si>
    <t>c5=c4+c4*20%</t>
  </si>
  <si>
    <t>c6=c4-c4*10%</t>
  </si>
  <si>
    <t xml:space="preserve"> 3. Evaluarea, intervenția și monitorizarea adultului asimptomatic</t>
  </si>
  <si>
    <t>1 consultație/pachet prevenție</t>
  </si>
  <si>
    <t>5,5 puncte/consultație</t>
  </si>
  <si>
    <t xml:space="preserve">1 consultație /pachet prevenție </t>
  </si>
  <si>
    <t>10 puncte/consultație</t>
  </si>
  <si>
    <t>a1) Consultaţiile pentru bolile cu potenţial endemoepidemic ce necesită izolare, acordate la distanță</t>
  </si>
  <si>
    <t xml:space="preserve">b) Consultaţii periodice pentru îngrijirea generală a asiguraţilor cu boli cronice – la cabinet </t>
  </si>
  <si>
    <t xml:space="preserve"> b1) Consultaţiile pentru afecţiunile cronice acordate la distanţă</t>
  </si>
  <si>
    <t xml:space="preserve"> c.2) monitorizare pentru una sau mai multe dintre  bolile cronice incluse în  managementul de caz (HTA, dislipidemie şi diabet zaharat tip 2, astm  bronşic  şi boala cronică respiratorie obstructivă -  BPOC,  boală cronică de rinichi) </t>
  </si>
  <si>
    <t>1 consultație/asigurat/lună</t>
  </si>
  <si>
    <t>Suplimentar 5,5 puncte/asigurat - caz nou confirmat de medicul de specialitate</t>
  </si>
  <si>
    <t xml:space="preserve"> d.2) monitorizare pentru  una sau mai multe dintre bolile cronice incluse în managementul de caz (HTA dislipidemie şi diabet  zaharat tip 2, astm bronşic şi boala respiratorie obstructivă -  BPOC, boală cronică de rinichi)</t>
  </si>
  <si>
    <t>a)       Spirometrie</t>
  </si>
  <si>
    <t>b)       Măsurarea ambulatorie a tensiunii arteriale 24 ore</t>
  </si>
  <si>
    <t>c)       Măsurarea indicelui de presiune gleznă - braț</t>
  </si>
  <si>
    <t>10 puncte/serviciu</t>
  </si>
  <si>
    <t xml:space="preserve">1 consultaţie/an/asigurat    </t>
  </si>
  <si>
    <t>1 - 3 consultaţii/asigurat/pachet prevenţie anual; consultaţiile pot fi acordate într-un interval de maxim 6 luni consecutive;</t>
  </si>
  <si>
    <t>2 consultaţii/asigurat/episod</t>
  </si>
  <si>
    <t xml:space="preserve">1 consultaţie/asigurat/lună      </t>
  </si>
  <si>
    <r>
      <t xml:space="preserve">5,5 puncte/consultaţie </t>
    </r>
    <r>
      <rPr>
        <b/>
        <sz val="14"/>
        <rFont val="Times New Roman"/>
        <family val="1"/>
      </rPr>
      <t xml:space="preserve">  </t>
    </r>
  </si>
  <si>
    <r>
      <t>Valoare</t>
    </r>
    <r>
      <rPr>
        <b/>
        <sz val="14"/>
        <color indexed="8"/>
        <rFont val="Times New Roman"/>
        <family val="1"/>
      </rPr>
      <t xml:space="preserve"> garantată a punctului pe serviciu în vigoare (lei)</t>
    </r>
  </si>
  <si>
    <t xml:space="preserve">d)       Efectuarea și interpretarea electrocardiogramei </t>
  </si>
  <si>
    <t>e) Tuşeu rectal</t>
  </si>
  <si>
    <t xml:space="preserve">f) Tamponament anterior epistaxis </t>
  </si>
  <si>
    <t>g) Extracţie corp străin din fosele nazale</t>
  </si>
  <si>
    <t>h) Extracţie corp străin din conductul auditiv extern – inclusiv dopul de cerumen</t>
  </si>
  <si>
    <t xml:space="preserve">i) Administrare medicaţie aerosoli (nu include medicaţia) </t>
  </si>
  <si>
    <t>j) Evacuare fecalom cu/fără clismă evacuatorie</t>
  </si>
  <si>
    <t>k) Sondaj vezical</t>
  </si>
  <si>
    <t>n) Supraveghere travaliu fără naştere</t>
  </si>
  <si>
    <t>p) Testul monofilamentului</t>
  </si>
  <si>
    <t>q) Peakflowmetrie</t>
  </si>
  <si>
    <t>s) Pansamente, suprimat fire</t>
  </si>
  <si>
    <t xml:space="preserve">ş) Administrarea de oxigen până la predarea către echipajul de prim ajutor </t>
  </si>
  <si>
    <t>Valoare  garantată a 
punctului per capita în vigoare (lei)</t>
  </si>
  <si>
    <t xml:space="preserve">Tarif decontat pe serviciu/ medic. Tariful include materiale sanitare și consumabilele </t>
  </si>
  <si>
    <t>100 puncte/serviciu</t>
  </si>
  <si>
    <t>a) ecografie generală - abdomen şi pelvis</t>
  </si>
  <si>
    <t>În situaţia în care în lista medicului de familie sunt înscrise persoane instituţionalizate - copii încredinţaţi sau daţi în plasament unui serviciu public specializat ori unui organism privat autorizat, persoane din centre de îngrijire şi asistenţă - şi persoane private de libertate aflate în custodia statului, potrivit legii, numărul de puncte aferent acestora se majorează cu 5% faţă de punctajul acordat grupei de vârstă în care se încadrează.</t>
  </si>
  <si>
    <t>Tarif decontat pe serviciu pentru medic fără grad profesional</t>
  </si>
  <si>
    <t>1 consultaţie la cabinet</t>
  </si>
  <si>
    <t xml:space="preserve">30 puncte/consultaţie  </t>
  </si>
  <si>
    <t xml:space="preserve">10 puncte/consultaţie </t>
  </si>
  <si>
    <t xml:space="preserve">e) urmărirea lehuzei la 4 săptămâni de la naştere </t>
  </si>
  <si>
    <t xml:space="preserve">d) urmărirea lehuzei la externarea din maternitate </t>
  </si>
  <si>
    <t>a) - la externarea din maternitate</t>
  </si>
  <si>
    <t xml:space="preserve">b) - la 1 lună </t>
  </si>
  <si>
    <t xml:space="preserve">2 consultaţii/asigurat o dată pe an calendaristic pentru  completarea riscogramei  </t>
  </si>
  <si>
    <t>b) asiguraţi cu vârsta &gt;40 ani</t>
  </si>
  <si>
    <t>Până la 30 puncte /pachet de prevenţie; intervalul de 6 luni are ca dată de început data primei consultaţii în cadrul pachetului; 
Se raportează fiecare consultaţie odată cu activitatea lunii în care a fost efectuată</t>
  </si>
  <si>
    <t>b.1) consultație evaluare inițială</t>
  </si>
  <si>
    <t>b.2) consultaţie pentru intervenție individuală privind riscurile modificabile</t>
  </si>
  <si>
    <t>b.3) consultație pentru monitorizare/control</t>
  </si>
  <si>
    <t>10 puncte/ședință</t>
  </si>
  <si>
    <t xml:space="preserve">4. Consultații preventive de depistare precoce a unor afecțiuni  pentru persoane cu vârsta între 40 şi 60 ani  </t>
  </si>
  <si>
    <t>2 consultații/pachet depistare precoce</t>
  </si>
  <si>
    <t xml:space="preserve">10 puncte pentru fiecare consultație; cea de-a doua consultaţie, în care medicul realizează intervenţia individuală privind riscurile modificabile, se efectuează în maximum 90 de zile de la prima consultaţie.  </t>
  </si>
  <si>
    <t>5. Consultații preventive de depistare precoce a unor afecțiuni  pentru persoane cu vârsta de peste 60 de ani</t>
  </si>
  <si>
    <t>6. Servicii medicale curative</t>
  </si>
  <si>
    <t>10 puncte/consultaţie  în cadrul evaluării iniţiale a cazului nou; intervalul de 3 luni   are ca dată de început data primei consultaţii  în cadrul evaluării;</t>
  </si>
  <si>
    <t>10 puncte/consultaţie în cadrul evaluării iniţiale a cazului nou; intervalul de 3 luni are ca dată de început data primei consultaţii în cadrul evaluării;</t>
  </si>
  <si>
    <t>c.1.1) evaluarea iniţială a cazului nou de HTA, dislipidemie, boală cronică de rinichi şi diabet zaharat tip 2</t>
  </si>
  <si>
    <r>
      <t>10 puncte/consultaţie în cadrul monitorizării - management de caz; Se raportează fiecare consultaţie odată cu activitatea lunii în care a fost efectuată, iar intervalul maxim între cele 2 consultaţii este de 90</t>
    </r>
    <r>
      <rPr>
        <b/>
        <sz val="14"/>
        <rFont val="Times New Roman"/>
        <family val="1"/>
      </rPr>
      <t xml:space="preserve"> </t>
    </r>
    <r>
      <rPr>
        <sz val="14"/>
        <rFont val="Times New Roman"/>
        <family val="1"/>
      </rPr>
      <t>de zile;
O nouă monitorizare de management de caz se efectuează după 6 luni consecutive, calculate faţă de luna în care a fost efectuată cea de a doua consultaţie din cadrul monitorizării anterioare a managementului de caz.</t>
    </r>
  </si>
  <si>
    <t>7. Servicii la domiciliu:</t>
  </si>
  <si>
    <t>d.1.1) evaluarea iniţială a cazului nou de HTA, dislipidemie, boală cronică de rinichi şi diabet zaharat tip 2</t>
  </si>
  <si>
    <t>20 puncte/consultaţie în cadrul evaluării iniţiale a cazului nou;</t>
  </si>
  <si>
    <t xml:space="preserve">20 puncte/consultaţie în cadrul monitorizării- management de caz;
- Se raportează fiecare consultaţie odată cu activitatea lunii în care a fost efectuată, iar intervalul maxim între cele 2 consultaţii este de 90 de zile;  
- O nouă monitorizare de management de caz se efectuează după 6 luni consecutive calculate faţă de luna în care a fost efectuată cea de a  doua consultaţie din cadrul monitorizării anterioare a managementului de caz.  </t>
  </si>
  <si>
    <t>8. Administrare schemă tratament direct observat (DOT) pentru bolnavul TBC confirmat</t>
  </si>
  <si>
    <t xml:space="preserve">9. Confirmare caz oncologic </t>
  </si>
  <si>
    <t>10. Servicii Medicale Diagnostice Și Terapeutice</t>
  </si>
  <si>
    <t>5 puncte/serviciu</t>
  </si>
  <si>
    <t>8 puncte/serviciu</t>
  </si>
  <si>
    <t>4 puncte/serviciu</t>
  </si>
  <si>
    <t xml:space="preserve">m) Tratamentul chirurgical al panarițiului, abcesului, furunculului, leziunilor cutanate - plăgi tăiate superficial, înţepate superficial, necroze cutanate, escare, ulcere varicoase, dehiscenţe plăgi, arsuri, extracție corpi străini țesut moale (anestezie, excizie, sutură, inclusiv îndepărtarea firelor, pansament, infiltrații, proceduri de evacuare colecții purulente ) </t>
  </si>
  <si>
    <t>50 puncte/serviciu</t>
  </si>
  <si>
    <t>o) Naştere precipitată</t>
  </si>
  <si>
    <t>r) Tratamente intramuscular, intravenos, subcutanat (nu include medicaţia)</t>
  </si>
  <si>
    <t>3 puncte/serviciu</t>
  </si>
  <si>
    <t>ț) Testul Frax - calcularea riscului de fractură la pacienții cu osteoporoză</t>
  </si>
  <si>
    <t>u) Tratamente intravenoase cu injectomat, perfuzii intravenoase</t>
  </si>
  <si>
    <t>v) Imobilizarea unei fracturi, entorse, luxații</t>
  </si>
  <si>
    <t>x) Spălătură gastrică</t>
  </si>
  <si>
    <r>
      <t>t) Recoltare pentru test Babeș-Papanicolau pentru femeile simptomatice</t>
    </r>
    <r>
      <rPr>
        <sz val="14"/>
        <rFont val="Calibri"/>
        <family val="2"/>
      </rPr>
      <t xml:space="preserve"> </t>
    </r>
    <r>
      <rPr>
        <sz val="14"/>
        <rFont val="Times New Roman"/>
        <family val="1"/>
      </rPr>
      <t>sau care planifică o sarcină</t>
    </r>
  </si>
  <si>
    <t>6 puncte/serviciu</t>
  </si>
  <si>
    <t>7. Consultaţii pentru acordarea serviciilor de planificare familială</t>
  </si>
  <si>
    <t>2 consultaţii/persoană/an</t>
  </si>
  <si>
    <t>10 puncte/consultație/ persoană</t>
  </si>
  <si>
    <t>8. Urgență pentru care s-au asigurat intervenţii de primă necesitate în urgenţele medico-chirurgicale sau care a fost rezolvată la nivelul cabinetului medical</t>
  </si>
  <si>
    <t>O consultație/persoană/situație de urgență</t>
  </si>
  <si>
    <t>5,5 puncte/consultație/ persoană/situație</t>
  </si>
  <si>
    <t>9. Supraveghere şi depistare de boli cu potenţial endemo-epidemic</t>
  </si>
  <si>
    <t>1 consultație per persoană pentru fiecare boală cu potențial endemo-epidemic suspicionată și confirmată, inclusiv pentru bolnavul TBC nou descoperit activ de medicul de familie</t>
  </si>
  <si>
    <t>10. Servicii la domiciliu:</t>
  </si>
  <si>
    <t>11. Administrare schemă tratament direct observat (DOT) pentru bolnavul TBC confirmat</t>
  </si>
  <si>
    <t xml:space="preserve">12. Confirmare caz oncologic </t>
  </si>
  <si>
    <t>13. Servicii Medicale Diagnostice Și Terapeutice</t>
  </si>
  <si>
    <t xml:space="preserve">11. Servicii adiţionale </t>
  </si>
  <si>
    <r>
      <rPr>
        <sz val="14"/>
        <color indexed="12"/>
        <rFont val="Times New Roman"/>
        <family val="1"/>
      </rPr>
      <t>30</t>
    </r>
    <r>
      <rPr>
        <sz val="14"/>
        <color indexed="8"/>
        <rFont val="Times New Roman"/>
        <family val="1"/>
      </rPr>
      <t xml:space="preserve"> puncte/consultaţie  </t>
    </r>
  </si>
  <si>
    <r>
      <rPr>
        <sz val="14"/>
        <color indexed="12"/>
        <rFont val="Times New Roman"/>
        <family val="1"/>
      </rPr>
      <t>15</t>
    </r>
    <r>
      <rPr>
        <sz val="14"/>
        <color indexed="8"/>
        <rFont val="Times New Roman"/>
        <family val="1"/>
      </rPr>
      <t xml:space="preserve"> puncte/consultaţie  </t>
    </r>
  </si>
  <si>
    <t>10 pcte/consultatie * 8 lei/pct</t>
  </si>
  <si>
    <t>calcul pt 2 consult</t>
  </si>
  <si>
    <t>pt 2 consult</t>
  </si>
  <si>
    <t>pt 3 consultatii</t>
  </si>
  <si>
    <t>punctaj suplimentar per asigurat</t>
  </si>
  <si>
    <t>pt 2 conultatii</t>
  </si>
  <si>
    <t>Pentru serviciile de ecografie generală - abdomen şi pelvis se încheie acte adiţionale la contractul/convenţia de furnizare de servicii medicale în asistenţa medicală primară. Decontarea acestor servicii se realizează din fondul aferent investigaţiilor medicale paraclinice, în limita sumelor rezultate conform criteriilor prevăzute în anexa 20 la ordin.</t>
  </si>
  <si>
    <t>Medicii de familie efectuează şi interpretează ecografiile numai ca o consecinţă a actului medical propriu, pentru persoanele asigurate din lista proprie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</si>
</sst>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_-;\-* #,##0_-;_-* &quot;-&quot;_-;_-@_-"/>
    <numFmt numFmtId="170" formatCode="_-* #,##0.00\ &quot;lei&quot;_-;\-* #,##0.00\ &quot;lei&quot;_-;_-* &quot;-&quot;??\ &quot;lei&quot;_-;_-@_-"/>
    <numFmt numFmtId="171" formatCode="_-* #,##0.00_-;\-* #,##0.00_-;_-* &quot;-&quot;??_-;_-@_-"/>
    <numFmt numFmtId="172" formatCode="_-* #,##0\ _l_e_i_-;\-* #,##0\ _l_e_i_-;_-* &quot;-&quot;\ _l_e_i_-;_-@_-"/>
    <numFmt numFmtId="173" formatCode="_-* #,##0.00\ _l_e_i_-;\-* #,##0.00\ _l_e_i_-;_-* &quot;-&quot;??\ _l_e_i_-;_-@_-"/>
    <numFmt numFmtId="174" formatCode="#,##0.0"/>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quot;Da&quot;;&quot;Da&quot;;&quot;Nu&quot;"/>
    <numFmt numFmtId="181" formatCode="&quot;Adevărat&quot;;&quot;Adevărat&quot;;&quot;Fals&quot;"/>
    <numFmt numFmtId="182" formatCode="&quot;Activat&quot;;&quot;Activat&quot;;&quot;Dezactivat&quot;"/>
    <numFmt numFmtId="183" formatCode="[$¥€-2]\ #,##0.00_);[Red]\([$¥€-2]\ #,##0.00\)"/>
  </numFmts>
  <fonts count="47">
    <font>
      <sz val="10"/>
      <name val="Arial"/>
      <family val="0"/>
    </font>
    <font>
      <sz val="14"/>
      <color indexed="8"/>
      <name val="Arial"/>
      <family val="2"/>
    </font>
    <font>
      <sz val="14"/>
      <color indexed="10"/>
      <name val="Arial"/>
      <family val="2"/>
    </font>
    <font>
      <b/>
      <sz val="14"/>
      <color indexed="8"/>
      <name val="Times New Roman"/>
      <family val="1"/>
    </font>
    <font>
      <sz val="14"/>
      <color indexed="8"/>
      <name val="Times New Roman"/>
      <family val="1"/>
    </font>
    <font>
      <b/>
      <sz val="12"/>
      <name val="Times New Roman"/>
      <family val="1"/>
    </font>
    <font>
      <b/>
      <i/>
      <sz val="12"/>
      <name val="Times New Roman"/>
      <family val="1"/>
    </font>
    <font>
      <sz val="14"/>
      <name val="Times New Roman"/>
      <family val="1"/>
    </font>
    <font>
      <b/>
      <sz val="14"/>
      <name val="Times New Roman"/>
      <family val="1"/>
    </font>
    <font>
      <i/>
      <sz val="11"/>
      <name val="Times New Roman"/>
      <family val="1"/>
    </font>
    <font>
      <sz val="14"/>
      <name val="Calibri"/>
      <family val="2"/>
    </font>
    <font>
      <sz val="14"/>
      <color indexed="12"/>
      <name val="Times New Roman"/>
      <family val="1"/>
    </font>
    <font>
      <b/>
      <sz val="18"/>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FFFF00"/>
        <bgColor indexed="64"/>
      </patternFill>
    </fill>
    <fill>
      <patternFill patternType="solid">
        <fgColor indexed="65"/>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5">
    <xf numFmtId="0" fontId="0" fillId="0" borderId="0" xfId="0" applyAlignment="1">
      <alignment/>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left" vertical="center" wrapText="1"/>
    </xf>
    <xf numFmtId="0" fontId="2"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vertical="center"/>
    </xf>
    <xf numFmtId="0" fontId="3" fillId="0" borderId="10" xfId="0" applyFont="1" applyBorder="1" applyAlignment="1">
      <alignment horizontal="center" vertical="center" wrapText="1"/>
    </xf>
    <xf numFmtId="0" fontId="6" fillId="33" borderId="10" xfId="55" applyFont="1" applyFill="1" applyBorder="1" applyAlignment="1">
      <alignment horizontal="center" vertical="center" wrapText="1"/>
      <protection/>
    </xf>
    <xf numFmtId="175" fontId="5" fillId="0" borderId="10" xfId="0" applyNumberFormat="1" applyFont="1" applyFill="1" applyBorder="1" applyAlignment="1">
      <alignment horizontal="center" vertical="center"/>
    </xf>
    <xf numFmtId="0" fontId="4" fillId="0" borderId="10" xfId="0" applyFont="1" applyBorder="1" applyAlignment="1">
      <alignment vertical="center"/>
    </xf>
    <xf numFmtId="174"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wrapText="1"/>
    </xf>
    <xf numFmtId="0" fontId="3" fillId="0" borderId="10" xfId="0" applyFont="1" applyBorder="1" applyAlignment="1">
      <alignment vertical="center"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7" fillId="0" borderId="10" xfId="0" applyFont="1" applyBorder="1" applyAlignment="1">
      <alignment vertical="center" wrapText="1"/>
    </xf>
    <xf numFmtId="0" fontId="7" fillId="0" borderId="10"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vertical="center" wrapText="1"/>
    </xf>
    <xf numFmtId="0" fontId="8" fillId="0" borderId="10" xfId="0" applyFont="1" applyBorder="1" applyAlignment="1">
      <alignment horizontal="center" vertical="center"/>
    </xf>
    <xf numFmtId="0" fontId="7" fillId="0" borderId="10" xfId="0" applyFont="1" applyBorder="1" applyAlignment="1">
      <alignment vertical="center"/>
    </xf>
    <xf numFmtId="0" fontId="7" fillId="0" borderId="11" xfId="0" applyFont="1" applyBorder="1" applyAlignment="1">
      <alignment vertical="center" wrapText="1"/>
    </xf>
    <xf numFmtId="0" fontId="7" fillId="0" borderId="11" xfId="0" applyFont="1" applyBorder="1" applyAlignment="1">
      <alignment vertical="center"/>
    </xf>
    <xf numFmtId="0" fontId="9" fillId="0" borderId="10" xfId="0" applyFont="1" applyBorder="1" applyAlignment="1">
      <alignment horizontal="center" vertical="center" wrapText="1"/>
    </xf>
    <xf numFmtId="0" fontId="7" fillId="0" borderId="10" xfId="0" applyFont="1" applyBorder="1" applyAlignment="1">
      <alignment horizontal="justify" vertical="center" wrapText="1"/>
    </xf>
    <xf numFmtId="0" fontId="7" fillId="0" borderId="10" xfId="0" applyFont="1" applyBorder="1" applyAlignment="1">
      <alignment horizontal="left" vertical="center" wrapText="1"/>
    </xf>
    <xf numFmtId="0" fontId="8" fillId="34" borderId="12" xfId="0" applyFont="1" applyFill="1" applyBorder="1" applyAlignment="1">
      <alignment vertical="center" wrapText="1"/>
    </xf>
    <xf numFmtId="0" fontId="4" fillId="34" borderId="10" xfId="0" applyFont="1" applyFill="1" applyBorder="1" applyAlignment="1">
      <alignment horizontal="center" vertical="center"/>
    </xf>
    <xf numFmtId="0" fontId="3" fillId="34" borderId="10" xfId="0" applyFont="1" applyFill="1" applyBorder="1" applyAlignment="1">
      <alignment horizontal="center" vertical="center"/>
    </xf>
    <xf numFmtId="0" fontId="7" fillId="34" borderId="12" xfId="0" applyFont="1" applyFill="1" applyBorder="1" applyAlignment="1">
      <alignment vertical="center" wrapText="1"/>
    </xf>
    <xf numFmtId="0" fontId="7" fillId="34" borderId="10" xfId="0" applyFont="1" applyFill="1" applyBorder="1" applyAlignment="1">
      <alignment horizontal="left" vertical="center" wrapText="1"/>
    </xf>
    <xf numFmtId="165" fontId="7" fillId="34" borderId="10" xfId="0" applyNumberFormat="1" applyFont="1" applyFill="1" applyBorder="1" applyAlignment="1">
      <alignment horizontal="center" vertical="center"/>
    </xf>
    <xf numFmtId="165" fontId="7" fillId="0" borderId="13" xfId="0" applyNumberFormat="1" applyFont="1" applyBorder="1" applyAlignment="1">
      <alignment horizontal="center" vertical="center"/>
    </xf>
    <xf numFmtId="165" fontId="7" fillId="0" borderId="14" xfId="0" applyNumberFormat="1" applyFont="1" applyBorder="1" applyAlignment="1">
      <alignment horizontal="center" vertical="center"/>
    </xf>
    <xf numFmtId="165" fontId="7" fillId="0" borderId="15" xfId="0" applyNumberFormat="1" applyFont="1" applyBorder="1" applyAlignment="1">
      <alignment horizontal="center" vertical="center"/>
    </xf>
    <xf numFmtId="0" fontId="7" fillId="0" borderId="11" xfId="0" applyFont="1" applyBorder="1" applyAlignment="1">
      <alignment horizontal="justify" vertical="center" wrapText="1"/>
    </xf>
    <xf numFmtId="0" fontId="9" fillId="0" borderId="11" xfId="0" applyFont="1" applyBorder="1" applyAlignment="1">
      <alignment horizontal="center" vertical="center" wrapText="1"/>
    </xf>
    <xf numFmtId="0" fontId="7" fillId="34" borderId="12" xfId="0" applyFont="1" applyFill="1" applyBorder="1" applyAlignment="1">
      <alignment vertical="center"/>
    </xf>
    <xf numFmtId="0" fontId="9" fillId="0" borderId="15" xfId="0" applyFont="1" applyBorder="1" applyAlignment="1">
      <alignment horizontal="center" vertical="center" wrapText="1"/>
    </xf>
    <xf numFmtId="0" fontId="1" fillId="0" borderId="15" xfId="0" applyFont="1" applyBorder="1" applyAlignment="1">
      <alignment vertical="center"/>
    </xf>
    <xf numFmtId="0" fontId="7" fillId="0" borderId="10" xfId="0" applyFont="1" applyBorder="1" applyAlignment="1">
      <alignment horizontal="justify" vertical="center" wrapText="1"/>
    </xf>
    <xf numFmtId="167" fontId="4" fillId="34" borderId="10" xfId="0" applyNumberFormat="1" applyFont="1" applyFill="1" applyBorder="1" applyAlignment="1">
      <alignment horizontal="center" vertical="center"/>
    </xf>
    <xf numFmtId="0" fontId="4" fillId="0" borderId="10" xfId="0" applyFont="1" applyFill="1" applyBorder="1" applyAlignment="1">
      <alignment vertical="center" wrapText="1"/>
    </xf>
    <xf numFmtId="0" fontId="4" fillId="0" borderId="10" xfId="0" applyFont="1" applyFill="1" applyBorder="1" applyAlignment="1">
      <alignment horizontal="left" vertical="center" wrapText="1"/>
    </xf>
    <xf numFmtId="0" fontId="1" fillId="0" borderId="0" xfId="0" applyFont="1" applyFill="1" applyAlignment="1">
      <alignment vertical="center"/>
    </xf>
    <xf numFmtId="0" fontId="7" fillId="0" borderId="10" xfId="0" applyFont="1" applyBorder="1" applyAlignment="1">
      <alignment horizontal="center" vertical="center"/>
    </xf>
    <xf numFmtId="0" fontId="12" fillId="34" borderId="10" xfId="0" applyFont="1" applyFill="1" applyBorder="1" applyAlignment="1">
      <alignment vertical="center" wrapText="1"/>
    </xf>
    <xf numFmtId="0" fontId="12" fillId="34" borderId="10" xfId="0" applyFont="1" applyFill="1" applyBorder="1" applyAlignment="1">
      <alignment vertical="center"/>
    </xf>
    <xf numFmtId="0" fontId="4" fillId="0" borderId="10" xfId="0" applyFont="1" applyFill="1" applyBorder="1" applyAlignment="1">
      <alignment horizontal="center" vertical="center"/>
    </xf>
    <xf numFmtId="0" fontId="1" fillId="0" borderId="0" xfId="0" applyFont="1" applyFill="1" applyAlignment="1">
      <alignment vertical="center" wrapText="1"/>
    </xf>
    <xf numFmtId="165" fontId="7" fillId="0" borderId="13" xfId="0" applyNumberFormat="1" applyFont="1" applyBorder="1" applyAlignment="1">
      <alignment horizontal="center" vertical="center"/>
    </xf>
    <xf numFmtId="165" fontId="7" fillId="0" borderId="14" xfId="0" applyNumberFormat="1" applyFont="1" applyBorder="1" applyAlignment="1">
      <alignment horizontal="center" vertical="center"/>
    </xf>
    <xf numFmtId="165" fontId="7" fillId="0" borderId="15"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vertical="center" wrapText="1"/>
    </xf>
    <xf numFmtId="0" fontId="0" fillId="0" borderId="16" xfId="0" applyBorder="1" applyAlignment="1">
      <alignment vertical="center" wrapText="1"/>
    </xf>
    <xf numFmtId="2" fontId="5" fillId="35" borderId="10" xfId="55" applyNumberFormat="1" applyFont="1" applyFill="1" applyBorder="1" applyAlignment="1">
      <alignment horizontal="center" vertical="center" wrapText="1"/>
      <protection/>
    </xf>
    <xf numFmtId="0" fontId="3" fillId="0" borderId="0" xfId="0" applyFont="1" applyAlignment="1">
      <alignment horizontal="center" vertical="center" wrapText="1"/>
    </xf>
    <xf numFmtId="0" fontId="4" fillId="0" borderId="11" xfId="0" applyFont="1" applyBorder="1" applyAlignment="1">
      <alignment vertical="center" wrapText="1"/>
    </xf>
    <xf numFmtId="0" fontId="0" fillId="0" borderId="12" xfId="0" applyBorder="1" applyAlignment="1">
      <alignment vertical="center" wrapText="1"/>
    </xf>
    <xf numFmtId="0" fontId="0" fillId="0" borderId="0" xfId="0" applyAlignment="1">
      <alignment wrapText="1"/>
    </xf>
    <xf numFmtId="0" fontId="0" fillId="0" borderId="0" xfId="0" applyAlignment="1">
      <alignmen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73"/>
  <sheetViews>
    <sheetView tabSelected="1" zoomScale="80" zoomScaleNormal="80" zoomScalePageLayoutView="0" workbookViewId="0" topLeftCell="A169">
      <selection activeCell="H173" sqref="H173"/>
    </sheetView>
  </sheetViews>
  <sheetFormatPr defaultColWidth="38.421875" defaultRowHeight="12.75"/>
  <cols>
    <col min="1" max="1" width="27.28125" style="3" customWidth="1"/>
    <col min="2" max="2" width="29.57421875" style="4" customWidth="1"/>
    <col min="3" max="3" width="32.8515625" style="2" customWidth="1"/>
    <col min="4" max="4" width="28.57421875" style="1" customWidth="1"/>
    <col min="5" max="5" width="27.28125" style="1" customWidth="1"/>
    <col min="6" max="6" width="27.8515625" style="1" customWidth="1"/>
    <col min="7" max="7" width="21.140625" style="1" customWidth="1"/>
    <col min="8" max="16384" width="38.421875" style="2" customWidth="1"/>
  </cols>
  <sheetData>
    <row r="1" spans="1:8" ht="18.75">
      <c r="A1" s="70" t="s">
        <v>0</v>
      </c>
      <c r="B1" s="70"/>
      <c r="C1" s="70"/>
      <c r="D1" s="70"/>
      <c r="E1" s="70"/>
      <c r="F1" s="70"/>
      <c r="G1" s="6"/>
      <c r="H1" s="54"/>
    </row>
    <row r="2" spans="1:8" ht="18.75">
      <c r="A2" s="7"/>
      <c r="B2" s="8"/>
      <c r="C2" s="9"/>
      <c r="D2" s="6"/>
      <c r="E2" s="6"/>
      <c r="F2" s="6"/>
      <c r="G2" s="6"/>
      <c r="H2" s="54"/>
    </row>
    <row r="3" spans="1:7" ht="75">
      <c r="A3" s="10" t="s">
        <v>1</v>
      </c>
      <c r="B3" s="10" t="s">
        <v>85</v>
      </c>
      <c r="C3" s="10" t="s">
        <v>2</v>
      </c>
      <c r="D3" s="10" t="s">
        <v>124</v>
      </c>
      <c r="E3" s="10" t="s">
        <v>3</v>
      </c>
      <c r="F3" s="10" t="s">
        <v>4</v>
      </c>
      <c r="G3" s="10" t="s">
        <v>5</v>
      </c>
    </row>
    <row r="4" spans="1:7" ht="18.75">
      <c r="A4" s="10" t="s">
        <v>6</v>
      </c>
      <c r="B4" s="10" t="s">
        <v>7</v>
      </c>
      <c r="C4" s="10" t="s">
        <v>8</v>
      </c>
      <c r="D4" s="10" t="s">
        <v>15</v>
      </c>
      <c r="E4" s="10" t="s">
        <v>86</v>
      </c>
      <c r="F4" s="10" t="s">
        <v>87</v>
      </c>
      <c r="G4" s="10" t="s">
        <v>88</v>
      </c>
    </row>
    <row r="5" spans="1:7" ht="18.75">
      <c r="A5" s="69" t="s">
        <v>9</v>
      </c>
      <c r="B5" s="11" t="s">
        <v>80</v>
      </c>
      <c r="C5" s="12">
        <v>13</v>
      </c>
      <c r="D5" s="15">
        <v>12</v>
      </c>
      <c r="E5" s="14">
        <f>+C5*D5</f>
        <v>156</v>
      </c>
      <c r="F5" s="15">
        <f>+E5+E5*20%</f>
        <v>187.2</v>
      </c>
      <c r="G5" s="15">
        <f>+E5-E5*10%</f>
        <v>140.4</v>
      </c>
    </row>
    <row r="6" spans="1:7" ht="18.75">
      <c r="A6" s="69"/>
      <c r="B6" s="11" t="s">
        <v>79</v>
      </c>
      <c r="C6" s="12">
        <v>13</v>
      </c>
      <c r="D6" s="15">
        <v>12</v>
      </c>
      <c r="E6" s="14">
        <f aca="true" t="shared" si="0" ref="E6:E14">+C6*D6</f>
        <v>156</v>
      </c>
      <c r="F6" s="15">
        <f aca="true" t="shared" si="1" ref="F6:F14">+E6+E6*20%</f>
        <v>187.2</v>
      </c>
      <c r="G6" s="15">
        <f aca="true" t="shared" si="2" ref="G6:G14">+E6-E6*10%</f>
        <v>140.4</v>
      </c>
    </row>
    <row r="7" spans="1:7" ht="18.75">
      <c r="A7" s="69" t="s">
        <v>81</v>
      </c>
      <c r="B7" s="11" t="s">
        <v>80</v>
      </c>
      <c r="C7" s="12">
        <v>8</v>
      </c>
      <c r="D7" s="15">
        <v>12</v>
      </c>
      <c r="E7" s="14">
        <f t="shared" si="0"/>
        <v>96</v>
      </c>
      <c r="F7" s="15">
        <f t="shared" si="1"/>
        <v>115.2</v>
      </c>
      <c r="G7" s="15">
        <f t="shared" si="2"/>
        <v>86.4</v>
      </c>
    </row>
    <row r="8" spans="1:7" ht="18.75">
      <c r="A8" s="69"/>
      <c r="B8" s="11" t="s">
        <v>79</v>
      </c>
      <c r="C8" s="12">
        <v>8</v>
      </c>
      <c r="D8" s="15">
        <v>12</v>
      </c>
      <c r="E8" s="14">
        <f t="shared" si="0"/>
        <v>96</v>
      </c>
      <c r="F8" s="15">
        <f t="shared" si="1"/>
        <v>115.2</v>
      </c>
      <c r="G8" s="15">
        <f t="shared" si="2"/>
        <v>86.4</v>
      </c>
    </row>
    <row r="9" spans="1:7" ht="18.75">
      <c r="A9" s="69" t="s">
        <v>82</v>
      </c>
      <c r="B9" s="11" t="s">
        <v>80</v>
      </c>
      <c r="C9" s="12">
        <v>3</v>
      </c>
      <c r="D9" s="15">
        <v>12</v>
      </c>
      <c r="E9" s="14">
        <f t="shared" si="0"/>
        <v>36</v>
      </c>
      <c r="F9" s="15">
        <f t="shared" si="1"/>
        <v>43.2</v>
      </c>
      <c r="G9" s="15">
        <f t="shared" si="2"/>
        <v>32.4</v>
      </c>
    </row>
    <row r="10" spans="1:7" ht="18.75">
      <c r="A10" s="69"/>
      <c r="B10" s="11" t="s">
        <v>79</v>
      </c>
      <c r="C10" s="12">
        <v>4</v>
      </c>
      <c r="D10" s="15">
        <v>12</v>
      </c>
      <c r="E10" s="14">
        <f t="shared" si="0"/>
        <v>48</v>
      </c>
      <c r="F10" s="15">
        <f t="shared" si="1"/>
        <v>57.6</v>
      </c>
      <c r="G10" s="15">
        <f t="shared" si="2"/>
        <v>43.2</v>
      </c>
    </row>
    <row r="11" spans="1:7" ht="18.75">
      <c r="A11" s="69" t="s">
        <v>83</v>
      </c>
      <c r="B11" s="11" t="s">
        <v>80</v>
      </c>
      <c r="C11" s="12">
        <v>7</v>
      </c>
      <c r="D11" s="15">
        <v>12</v>
      </c>
      <c r="E11" s="14">
        <f t="shared" si="0"/>
        <v>84</v>
      </c>
      <c r="F11" s="15">
        <f t="shared" si="1"/>
        <v>100.8</v>
      </c>
      <c r="G11" s="15">
        <f t="shared" si="2"/>
        <v>75.6</v>
      </c>
    </row>
    <row r="12" spans="1:7" ht="18.75">
      <c r="A12" s="69"/>
      <c r="B12" s="11" t="s">
        <v>79</v>
      </c>
      <c r="C12" s="12">
        <v>8</v>
      </c>
      <c r="D12" s="15">
        <v>12</v>
      </c>
      <c r="E12" s="14">
        <f t="shared" si="0"/>
        <v>96</v>
      </c>
      <c r="F12" s="15">
        <f t="shared" si="1"/>
        <v>115.2</v>
      </c>
      <c r="G12" s="15">
        <f t="shared" si="2"/>
        <v>86.4</v>
      </c>
    </row>
    <row r="13" spans="1:7" ht="18.75">
      <c r="A13" s="69" t="s">
        <v>84</v>
      </c>
      <c r="B13" s="11" t="s">
        <v>80</v>
      </c>
      <c r="C13" s="12">
        <v>11</v>
      </c>
      <c r="D13" s="15">
        <v>12</v>
      </c>
      <c r="E13" s="14">
        <f t="shared" si="0"/>
        <v>132</v>
      </c>
      <c r="F13" s="15">
        <f t="shared" si="1"/>
        <v>158.4</v>
      </c>
      <c r="G13" s="15">
        <f t="shared" si="2"/>
        <v>118.8</v>
      </c>
    </row>
    <row r="14" spans="1:7" ht="18.75">
      <c r="A14" s="69"/>
      <c r="B14" s="11" t="s">
        <v>79</v>
      </c>
      <c r="C14" s="12">
        <v>11</v>
      </c>
      <c r="D14" s="15">
        <v>12</v>
      </c>
      <c r="E14" s="14">
        <f t="shared" si="0"/>
        <v>132</v>
      </c>
      <c r="F14" s="15">
        <f t="shared" si="1"/>
        <v>158.4</v>
      </c>
      <c r="G14" s="15">
        <f t="shared" si="2"/>
        <v>118.8</v>
      </c>
    </row>
    <row r="15" spans="1:7" ht="58.5" customHeight="1">
      <c r="A15" s="67" t="s">
        <v>128</v>
      </c>
      <c r="B15" s="68"/>
      <c r="C15" s="68"/>
      <c r="D15" s="68"/>
      <c r="E15" s="68"/>
      <c r="F15" s="68"/>
      <c r="G15" s="68"/>
    </row>
    <row r="16" spans="1:7" ht="18.75">
      <c r="A16" s="7"/>
      <c r="B16" s="16"/>
      <c r="C16" s="9"/>
      <c r="D16" s="6"/>
      <c r="E16" s="6"/>
      <c r="F16" s="6"/>
      <c r="G16" s="6"/>
    </row>
    <row r="17" spans="1:7" ht="93.75">
      <c r="A17" s="10" t="s">
        <v>10</v>
      </c>
      <c r="B17" s="10" t="s">
        <v>11</v>
      </c>
      <c r="C17" s="10" t="s">
        <v>12</v>
      </c>
      <c r="D17" s="10" t="s">
        <v>110</v>
      </c>
      <c r="E17" s="10" t="s">
        <v>13</v>
      </c>
      <c r="F17" s="10" t="s">
        <v>14</v>
      </c>
      <c r="G17" s="10" t="s">
        <v>129</v>
      </c>
    </row>
    <row r="18" spans="1:7" ht="18.75">
      <c r="A18" s="10" t="s">
        <v>7</v>
      </c>
      <c r="B18" s="10" t="s">
        <v>8</v>
      </c>
      <c r="C18" s="10" t="s">
        <v>15</v>
      </c>
      <c r="D18" s="10" t="s">
        <v>16</v>
      </c>
      <c r="E18" s="10" t="s">
        <v>17</v>
      </c>
      <c r="F18" s="10" t="s">
        <v>18</v>
      </c>
      <c r="G18" s="10" t="s">
        <v>19</v>
      </c>
    </row>
    <row r="19" spans="1:7" ht="22.5">
      <c r="A19" s="52" t="s">
        <v>20</v>
      </c>
      <c r="B19" s="18"/>
      <c r="C19" s="13"/>
      <c r="D19" s="15"/>
      <c r="E19" s="15"/>
      <c r="F19" s="15"/>
      <c r="G19" s="15"/>
    </row>
    <row r="20" spans="1:7" ht="93.75">
      <c r="A20" s="17" t="s">
        <v>29</v>
      </c>
      <c r="B20" s="18" t="s">
        <v>30</v>
      </c>
      <c r="C20" s="13"/>
      <c r="D20" s="15"/>
      <c r="E20" s="15"/>
      <c r="F20" s="15"/>
      <c r="G20" s="15"/>
    </row>
    <row r="21" spans="1:7" ht="30.75" customHeight="1">
      <c r="A21" s="71" t="s">
        <v>135</v>
      </c>
      <c r="B21" s="18" t="s">
        <v>38</v>
      </c>
      <c r="C21" s="13" t="s">
        <v>187</v>
      </c>
      <c r="D21" s="15">
        <v>8</v>
      </c>
      <c r="E21" s="15">
        <f>30*8</f>
        <v>240</v>
      </c>
      <c r="F21" s="15">
        <f aca="true" t="shared" si="3" ref="F21:F47">+E21+E21*20%</f>
        <v>288</v>
      </c>
      <c r="G21" s="15">
        <f aca="true" t="shared" si="4" ref="G21:G26">+E21-E21*10%</f>
        <v>216</v>
      </c>
    </row>
    <row r="22" spans="1:7" ht="30.75" customHeight="1">
      <c r="A22" s="72"/>
      <c r="B22" s="18" t="s">
        <v>130</v>
      </c>
      <c r="C22" s="13" t="s">
        <v>188</v>
      </c>
      <c r="D22" s="15">
        <v>8</v>
      </c>
      <c r="E22" s="15">
        <f>15*8</f>
        <v>120</v>
      </c>
      <c r="F22" s="15">
        <f t="shared" si="3"/>
        <v>144</v>
      </c>
      <c r="G22" s="15">
        <f t="shared" si="4"/>
        <v>108</v>
      </c>
    </row>
    <row r="23" spans="1:7" ht="23.25" customHeight="1">
      <c r="A23" s="71" t="s">
        <v>136</v>
      </c>
      <c r="B23" s="18" t="s">
        <v>31</v>
      </c>
      <c r="C23" s="13" t="s">
        <v>187</v>
      </c>
      <c r="D23" s="15">
        <v>8</v>
      </c>
      <c r="E23" s="15">
        <f>30*8</f>
        <v>240</v>
      </c>
      <c r="F23" s="15">
        <f t="shared" si="3"/>
        <v>288</v>
      </c>
      <c r="G23" s="15">
        <f t="shared" si="4"/>
        <v>216</v>
      </c>
    </row>
    <row r="24" spans="1:7" ht="22.5" customHeight="1">
      <c r="A24" s="72"/>
      <c r="B24" s="18" t="s">
        <v>130</v>
      </c>
      <c r="C24" s="13" t="s">
        <v>188</v>
      </c>
      <c r="D24" s="15">
        <v>8</v>
      </c>
      <c r="E24" s="15">
        <f>15*8</f>
        <v>120</v>
      </c>
      <c r="F24" s="15">
        <f t="shared" si="3"/>
        <v>144</v>
      </c>
      <c r="G24" s="15">
        <f t="shared" si="4"/>
        <v>108</v>
      </c>
    </row>
    <row r="25" spans="1:7" ht="56.25">
      <c r="A25" s="19" t="s">
        <v>32</v>
      </c>
      <c r="B25" s="18" t="s">
        <v>33</v>
      </c>
      <c r="C25" s="13" t="s">
        <v>57</v>
      </c>
      <c r="D25" s="15">
        <v>8</v>
      </c>
      <c r="E25" s="15">
        <f>15*8</f>
        <v>120</v>
      </c>
      <c r="F25" s="15">
        <f t="shared" si="3"/>
        <v>144</v>
      </c>
      <c r="G25" s="15">
        <f t="shared" si="4"/>
        <v>108</v>
      </c>
    </row>
    <row r="26" spans="1:7" ht="42" customHeight="1">
      <c r="A26" s="19" t="s">
        <v>34</v>
      </c>
      <c r="B26" s="18" t="s">
        <v>105</v>
      </c>
      <c r="C26" s="13" t="s">
        <v>132</v>
      </c>
      <c r="D26" s="15">
        <v>8</v>
      </c>
      <c r="E26" s="15">
        <f>10*8</f>
        <v>80</v>
      </c>
      <c r="F26" s="15">
        <f t="shared" si="3"/>
        <v>96</v>
      </c>
      <c r="G26" s="15">
        <f t="shared" si="4"/>
        <v>72</v>
      </c>
    </row>
    <row r="27" spans="1:7" ht="69" customHeight="1">
      <c r="A27" s="17" t="s">
        <v>35</v>
      </c>
      <c r="B27" s="18" t="s">
        <v>26</v>
      </c>
      <c r="C27" s="13"/>
      <c r="D27" s="15"/>
      <c r="E27" s="15"/>
      <c r="F27" s="15"/>
      <c r="G27" s="15"/>
    </row>
    <row r="28" spans="1:7" ht="36" customHeight="1">
      <c r="A28" s="19" t="s">
        <v>21</v>
      </c>
      <c r="B28" s="18" t="s">
        <v>25</v>
      </c>
      <c r="C28" s="13" t="s">
        <v>132</v>
      </c>
      <c r="D28" s="15">
        <v>8</v>
      </c>
      <c r="E28" s="15">
        <f>10*8</f>
        <v>80</v>
      </c>
      <c r="F28" s="15">
        <f t="shared" si="3"/>
        <v>96</v>
      </c>
      <c r="G28" s="15">
        <f aca="true" t="shared" si="5" ref="G28:G34">+E28-E28*10%</f>
        <v>72</v>
      </c>
    </row>
    <row r="29" spans="1:7" ht="56.25">
      <c r="A29" s="19" t="s">
        <v>23</v>
      </c>
      <c r="B29" s="18" t="s">
        <v>36</v>
      </c>
      <c r="C29" s="13" t="s">
        <v>132</v>
      </c>
      <c r="D29" s="15">
        <v>8</v>
      </c>
      <c r="E29" s="15">
        <f>10*8</f>
        <v>80</v>
      </c>
      <c r="F29" s="15">
        <f t="shared" si="3"/>
        <v>96</v>
      </c>
      <c r="G29" s="15">
        <f t="shared" si="5"/>
        <v>72</v>
      </c>
    </row>
    <row r="30" spans="1:7" ht="93.75" customHeight="1">
      <c r="A30" s="19" t="s">
        <v>24</v>
      </c>
      <c r="B30" s="18" t="s">
        <v>37</v>
      </c>
      <c r="C30" s="13" t="s">
        <v>132</v>
      </c>
      <c r="D30" s="15">
        <v>8</v>
      </c>
      <c r="E30" s="15">
        <f>10*8</f>
        <v>80</v>
      </c>
      <c r="F30" s="15">
        <f t="shared" si="3"/>
        <v>96</v>
      </c>
      <c r="G30" s="15">
        <f t="shared" si="5"/>
        <v>72</v>
      </c>
    </row>
    <row r="31" spans="1:7" ht="43.5" customHeight="1">
      <c r="A31" s="71" t="s">
        <v>134</v>
      </c>
      <c r="B31" s="18" t="s">
        <v>38</v>
      </c>
      <c r="C31" s="13" t="s">
        <v>131</v>
      </c>
      <c r="D31" s="15">
        <v>8</v>
      </c>
      <c r="E31" s="15">
        <f>30*8</f>
        <v>240</v>
      </c>
      <c r="F31" s="15">
        <f t="shared" si="3"/>
        <v>288</v>
      </c>
      <c r="G31" s="15">
        <f t="shared" si="5"/>
        <v>216</v>
      </c>
    </row>
    <row r="32" spans="1:7" ht="54" customHeight="1">
      <c r="A32" s="72"/>
      <c r="B32" s="18" t="s">
        <v>130</v>
      </c>
      <c r="C32" s="13" t="s">
        <v>132</v>
      </c>
      <c r="D32" s="15">
        <v>8</v>
      </c>
      <c r="E32" s="15">
        <f>10*8</f>
        <v>80</v>
      </c>
      <c r="F32" s="15">
        <f t="shared" si="3"/>
        <v>96</v>
      </c>
      <c r="G32" s="15">
        <f t="shared" si="5"/>
        <v>72</v>
      </c>
    </row>
    <row r="33" spans="1:7" ht="36.75" customHeight="1">
      <c r="A33" s="71" t="s">
        <v>133</v>
      </c>
      <c r="B33" s="18" t="s">
        <v>38</v>
      </c>
      <c r="C33" s="13" t="s">
        <v>57</v>
      </c>
      <c r="D33" s="15">
        <v>8</v>
      </c>
      <c r="E33" s="15">
        <f>15*8</f>
        <v>120</v>
      </c>
      <c r="F33" s="15">
        <f t="shared" si="3"/>
        <v>144</v>
      </c>
      <c r="G33" s="15">
        <f t="shared" si="5"/>
        <v>108</v>
      </c>
    </row>
    <row r="34" spans="1:7" ht="27" customHeight="1">
      <c r="A34" s="72"/>
      <c r="B34" s="18" t="s">
        <v>130</v>
      </c>
      <c r="C34" s="13" t="s">
        <v>132</v>
      </c>
      <c r="D34" s="15">
        <v>8</v>
      </c>
      <c r="E34" s="15">
        <f>10*8</f>
        <v>80</v>
      </c>
      <c r="F34" s="15">
        <f t="shared" si="3"/>
        <v>96</v>
      </c>
      <c r="G34" s="15">
        <f t="shared" si="5"/>
        <v>72</v>
      </c>
    </row>
    <row r="35" spans="1:7" ht="81" customHeight="1">
      <c r="A35" s="17" t="s">
        <v>89</v>
      </c>
      <c r="B35" s="18" t="s">
        <v>39</v>
      </c>
      <c r="C35" s="13"/>
      <c r="D35" s="15"/>
      <c r="E35" s="15"/>
      <c r="F35" s="15"/>
      <c r="G35" s="15"/>
    </row>
    <row r="36" spans="1:7" ht="75">
      <c r="A36" s="19" t="s">
        <v>40</v>
      </c>
      <c r="B36" s="18" t="s">
        <v>137</v>
      </c>
      <c r="C36" s="13" t="s">
        <v>132</v>
      </c>
      <c r="D36" s="15">
        <v>8</v>
      </c>
      <c r="E36" s="15">
        <f>10*8</f>
        <v>80</v>
      </c>
      <c r="F36" s="15">
        <f t="shared" si="3"/>
        <v>96</v>
      </c>
      <c r="G36" s="15">
        <f aca="true" t="shared" si="6" ref="G36:G42">+E36-E36*10%</f>
        <v>72</v>
      </c>
    </row>
    <row r="37" spans="1:8" ht="168.75">
      <c r="A37" s="19" t="s">
        <v>138</v>
      </c>
      <c r="B37" s="18" t="s">
        <v>106</v>
      </c>
      <c r="C37" s="19" t="s">
        <v>139</v>
      </c>
      <c r="D37" s="15">
        <v>8</v>
      </c>
      <c r="E37" s="15">
        <f>10*8</f>
        <v>80</v>
      </c>
      <c r="F37" s="15">
        <f t="shared" si="3"/>
        <v>96</v>
      </c>
      <c r="G37" s="15">
        <f t="shared" si="6"/>
        <v>72</v>
      </c>
      <c r="H37" s="2" t="s">
        <v>189</v>
      </c>
    </row>
    <row r="38" spans="1:7" ht="40.5" customHeight="1">
      <c r="A38" s="19" t="s">
        <v>140</v>
      </c>
      <c r="B38" s="18" t="s">
        <v>90</v>
      </c>
      <c r="C38" s="18" t="s">
        <v>93</v>
      </c>
      <c r="D38" s="15">
        <v>8</v>
      </c>
      <c r="E38" s="15">
        <f>10*8</f>
        <v>80</v>
      </c>
      <c r="F38" s="15">
        <f t="shared" si="3"/>
        <v>96</v>
      </c>
      <c r="G38" s="15">
        <f t="shared" si="6"/>
        <v>72</v>
      </c>
    </row>
    <row r="39" spans="1:7" ht="93.75" customHeight="1">
      <c r="A39" s="19" t="s">
        <v>141</v>
      </c>
      <c r="B39" s="18" t="s">
        <v>92</v>
      </c>
      <c r="C39" s="18" t="s">
        <v>143</v>
      </c>
      <c r="D39" s="15">
        <v>8</v>
      </c>
      <c r="E39" s="15">
        <f>10*8</f>
        <v>80</v>
      </c>
      <c r="F39" s="15">
        <f t="shared" si="3"/>
        <v>96</v>
      </c>
      <c r="G39" s="15">
        <f t="shared" si="6"/>
        <v>72</v>
      </c>
    </row>
    <row r="40" spans="1:7" ht="54.75" customHeight="1">
      <c r="A40" s="19" t="s">
        <v>142</v>
      </c>
      <c r="B40" s="18" t="s">
        <v>90</v>
      </c>
      <c r="C40" s="18" t="s">
        <v>93</v>
      </c>
      <c r="D40" s="15">
        <v>8</v>
      </c>
      <c r="E40" s="15">
        <f>10*8</f>
        <v>80</v>
      </c>
      <c r="F40" s="15">
        <f t="shared" si="3"/>
        <v>96</v>
      </c>
      <c r="G40" s="15">
        <f t="shared" si="6"/>
        <v>72</v>
      </c>
    </row>
    <row r="41" spans="1:8" ht="149.25" customHeight="1">
      <c r="A41" s="17" t="s">
        <v>144</v>
      </c>
      <c r="B41" s="18" t="s">
        <v>145</v>
      </c>
      <c r="C41" s="18" t="s">
        <v>146</v>
      </c>
      <c r="D41" s="15">
        <v>8</v>
      </c>
      <c r="E41" s="15">
        <f>10*8*2</f>
        <v>160</v>
      </c>
      <c r="F41" s="15">
        <f t="shared" si="3"/>
        <v>192</v>
      </c>
      <c r="G41" s="15">
        <f t="shared" si="6"/>
        <v>144</v>
      </c>
      <c r="H41" s="2" t="s">
        <v>190</v>
      </c>
    </row>
    <row r="42" spans="1:8" ht="146.25" customHeight="1">
      <c r="A42" s="17" t="s">
        <v>147</v>
      </c>
      <c r="B42" s="18" t="s">
        <v>145</v>
      </c>
      <c r="C42" s="18" t="s">
        <v>146</v>
      </c>
      <c r="D42" s="15">
        <v>8</v>
      </c>
      <c r="E42" s="15">
        <f>10*8*2</f>
        <v>160</v>
      </c>
      <c r="F42" s="15">
        <f t="shared" si="3"/>
        <v>192</v>
      </c>
      <c r="G42" s="15">
        <f t="shared" si="6"/>
        <v>144</v>
      </c>
      <c r="H42" s="2" t="s">
        <v>190</v>
      </c>
    </row>
    <row r="43" spans="1:7" ht="35.25" customHeight="1">
      <c r="A43" s="17" t="s">
        <v>148</v>
      </c>
      <c r="B43" s="18" t="s">
        <v>39</v>
      </c>
      <c r="C43" s="13"/>
      <c r="D43" s="15"/>
      <c r="E43" s="15"/>
      <c r="F43" s="15"/>
      <c r="G43" s="15"/>
    </row>
    <row r="44" spans="1:8" ht="124.5" customHeight="1">
      <c r="A44" s="19" t="s">
        <v>41</v>
      </c>
      <c r="B44" s="18" t="s">
        <v>78</v>
      </c>
      <c r="C44" s="19" t="s">
        <v>22</v>
      </c>
      <c r="D44" s="15">
        <v>8</v>
      </c>
      <c r="E44" s="15">
        <f>8*5.5*2</f>
        <v>88</v>
      </c>
      <c r="F44" s="15">
        <f t="shared" si="3"/>
        <v>105.6</v>
      </c>
      <c r="G44" s="15">
        <f>+E44-E44*10%</f>
        <v>79.2</v>
      </c>
      <c r="H44" s="2" t="s">
        <v>191</v>
      </c>
    </row>
    <row r="45" spans="1:8" ht="122.25" customHeight="1">
      <c r="A45" s="19" t="s">
        <v>94</v>
      </c>
      <c r="B45" s="18" t="s">
        <v>107</v>
      </c>
      <c r="C45" s="19" t="s">
        <v>109</v>
      </c>
      <c r="D45" s="15">
        <v>8</v>
      </c>
      <c r="E45" s="15">
        <f>8*5.5*2</f>
        <v>88</v>
      </c>
      <c r="F45" s="15">
        <f t="shared" si="3"/>
        <v>105.6</v>
      </c>
      <c r="G45" s="15">
        <f>+E45-E45*10%</f>
        <v>79.2</v>
      </c>
      <c r="H45" s="2" t="s">
        <v>191</v>
      </c>
    </row>
    <row r="46" spans="1:7" ht="108" customHeight="1">
      <c r="A46" s="19" t="s">
        <v>95</v>
      </c>
      <c r="B46" s="18" t="s">
        <v>108</v>
      </c>
      <c r="C46" s="19" t="s">
        <v>109</v>
      </c>
      <c r="D46" s="15">
        <v>8</v>
      </c>
      <c r="E46" s="15">
        <f>8*5.5</f>
        <v>44</v>
      </c>
      <c r="F46" s="15">
        <f t="shared" si="3"/>
        <v>52.8</v>
      </c>
      <c r="G46" s="15">
        <f>+E46-E46*10%</f>
        <v>39.6</v>
      </c>
    </row>
    <row r="47" spans="1:7" s="49" customFormat="1" ht="75.75" customHeight="1">
      <c r="A47" s="47" t="s">
        <v>96</v>
      </c>
      <c r="B47" s="48" t="s">
        <v>108</v>
      </c>
      <c r="C47" s="47" t="s">
        <v>109</v>
      </c>
      <c r="D47" s="15">
        <v>8</v>
      </c>
      <c r="E47" s="15">
        <f>8*5.5</f>
        <v>44</v>
      </c>
      <c r="F47" s="15">
        <f t="shared" si="3"/>
        <v>52.8</v>
      </c>
      <c r="G47" s="15">
        <f>+E47-E47*10%</f>
        <v>39.6</v>
      </c>
    </row>
    <row r="48" spans="1:7" ht="34.5" customHeight="1">
      <c r="A48" s="19" t="s">
        <v>42</v>
      </c>
      <c r="B48" s="18" t="s">
        <v>43</v>
      </c>
      <c r="C48" s="13"/>
      <c r="D48" s="15"/>
      <c r="E48" s="15"/>
      <c r="F48" s="15"/>
      <c r="G48" s="15"/>
    </row>
    <row r="49" spans="1:7" ht="64.5" customHeight="1">
      <c r="A49" s="19" t="s">
        <v>44</v>
      </c>
      <c r="B49" s="18"/>
      <c r="C49" s="13"/>
      <c r="D49" s="15"/>
      <c r="E49" s="15"/>
      <c r="F49" s="15"/>
      <c r="G49" s="15"/>
    </row>
    <row r="50" spans="1:8" ht="112.5">
      <c r="A50" s="19" t="s">
        <v>151</v>
      </c>
      <c r="B50" s="18" t="s">
        <v>45</v>
      </c>
      <c r="C50" s="19" t="s">
        <v>149</v>
      </c>
      <c r="D50" s="15">
        <v>8</v>
      </c>
      <c r="E50" s="53">
        <f>8*10*3</f>
        <v>240</v>
      </c>
      <c r="F50" s="15">
        <f aca="true" t="shared" si="7" ref="F50:F61">+E50+E50*20%</f>
        <v>288</v>
      </c>
      <c r="G50" s="15">
        <f aca="true" t="shared" si="8" ref="G50:G71">+E50-E50*10%</f>
        <v>216</v>
      </c>
      <c r="H50" s="2" t="s">
        <v>192</v>
      </c>
    </row>
    <row r="51" spans="1:8" ht="112.5">
      <c r="A51" s="19" t="s">
        <v>46</v>
      </c>
      <c r="B51" s="18" t="s">
        <v>45</v>
      </c>
      <c r="C51" s="19" t="s">
        <v>150</v>
      </c>
      <c r="D51" s="15">
        <v>8</v>
      </c>
      <c r="E51" s="53">
        <f>8*10*3</f>
        <v>240</v>
      </c>
      <c r="F51" s="15">
        <f t="shared" si="7"/>
        <v>288</v>
      </c>
      <c r="G51" s="15">
        <f t="shared" si="8"/>
        <v>216</v>
      </c>
      <c r="H51" s="2" t="s">
        <v>192</v>
      </c>
    </row>
    <row r="52" spans="1:8" ht="112.5">
      <c r="A52" s="19" t="s">
        <v>47</v>
      </c>
      <c r="B52" s="18" t="s">
        <v>48</v>
      </c>
      <c r="C52" s="19" t="s">
        <v>150</v>
      </c>
      <c r="D52" s="15">
        <v>8</v>
      </c>
      <c r="E52" s="53">
        <f>8*10*3</f>
        <v>240</v>
      </c>
      <c r="F52" s="15">
        <f t="shared" si="7"/>
        <v>288</v>
      </c>
      <c r="G52" s="15">
        <f t="shared" si="8"/>
        <v>216</v>
      </c>
      <c r="H52" s="2" t="s">
        <v>192</v>
      </c>
    </row>
    <row r="53" spans="1:8" ht="112.5">
      <c r="A53" s="19"/>
      <c r="B53" s="18" t="s">
        <v>49</v>
      </c>
      <c r="C53" s="19" t="s">
        <v>50</v>
      </c>
      <c r="D53" s="15">
        <v>8</v>
      </c>
      <c r="E53" s="15">
        <f>8*5.5</f>
        <v>44</v>
      </c>
      <c r="F53" s="15">
        <f t="shared" si="7"/>
        <v>52.8</v>
      </c>
      <c r="G53" s="15">
        <f t="shared" si="8"/>
        <v>39.6</v>
      </c>
      <c r="H53" s="2" t="s">
        <v>193</v>
      </c>
    </row>
    <row r="54" spans="1:8" ht="306.75" customHeight="1">
      <c r="A54" s="19" t="s">
        <v>97</v>
      </c>
      <c r="B54" s="18" t="s">
        <v>51</v>
      </c>
      <c r="C54" s="19" t="s">
        <v>152</v>
      </c>
      <c r="D54" s="15">
        <v>8</v>
      </c>
      <c r="E54" s="15">
        <f>8*10*2</f>
        <v>160</v>
      </c>
      <c r="F54" s="15">
        <f t="shared" si="7"/>
        <v>192</v>
      </c>
      <c r="G54" s="15">
        <f t="shared" si="8"/>
        <v>144</v>
      </c>
      <c r="H54" s="2" t="s">
        <v>190</v>
      </c>
    </row>
    <row r="55" spans="1:8" ht="91.5" customHeight="1">
      <c r="A55" s="17" t="s">
        <v>174</v>
      </c>
      <c r="B55" s="18" t="s">
        <v>175</v>
      </c>
      <c r="C55" s="19" t="s">
        <v>176</v>
      </c>
      <c r="D55" s="15">
        <v>8</v>
      </c>
      <c r="E55" s="15">
        <f>8*10*2</f>
        <v>160</v>
      </c>
      <c r="F55" s="15">
        <f t="shared" si="7"/>
        <v>192</v>
      </c>
      <c r="G55" s="15">
        <f t="shared" si="8"/>
        <v>144</v>
      </c>
      <c r="H55" s="2" t="s">
        <v>190</v>
      </c>
    </row>
    <row r="56" spans="1:7" ht="188.25" customHeight="1">
      <c r="A56" s="17" t="s">
        <v>177</v>
      </c>
      <c r="B56" s="18" t="s">
        <v>178</v>
      </c>
      <c r="C56" s="19" t="s">
        <v>179</v>
      </c>
      <c r="D56" s="15">
        <v>8</v>
      </c>
      <c r="E56" s="15">
        <f>8*5.5</f>
        <v>44</v>
      </c>
      <c r="F56" s="15">
        <f t="shared" si="7"/>
        <v>52.8</v>
      </c>
      <c r="G56" s="15">
        <f t="shared" si="8"/>
        <v>39.6</v>
      </c>
    </row>
    <row r="57" spans="1:7" ht="147.75" customHeight="1">
      <c r="A57" s="17" t="s">
        <v>180</v>
      </c>
      <c r="B57" s="18" t="s">
        <v>181</v>
      </c>
      <c r="C57" s="19" t="s">
        <v>91</v>
      </c>
      <c r="D57" s="15">
        <v>8</v>
      </c>
      <c r="E57" s="15">
        <f>8*5.5</f>
        <v>44</v>
      </c>
      <c r="F57" s="15">
        <f t="shared" si="7"/>
        <v>52.8</v>
      </c>
      <c r="G57" s="15">
        <f t="shared" si="8"/>
        <v>39.6</v>
      </c>
    </row>
    <row r="58" spans="1:7" ht="33.75" customHeight="1">
      <c r="A58" s="17" t="s">
        <v>182</v>
      </c>
      <c r="B58" s="18" t="s">
        <v>26</v>
      </c>
      <c r="C58" s="19"/>
      <c r="D58" s="15"/>
      <c r="E58" s="15"/>
      <c r="F58" s="15"/>
      <c r="G58" s="15">
        <f t="shared" si="8"/>
        <v>0</v>
      </c>
    </row>
    <row r="59" spans="1:7" ht="37.5">
      <c r="A59" s="19" t="s">
        <v>52</v>
      </c>
      <c r="B59" s="18" t="s">
        <v>53</v>
      </c>
      <c r="C59" s="19" t="s">
        <v>54</v>
      </c>
      <c r="D59" s="15">
        <v>8</v>
      </c>
      <c r="E59" s="15">
        <f>8*15</f>
        <v>120</v>
      </c>
      <c r="F59" s="15">
        <f t="shared" si="7"/>
        <v>144</v>
      </c>
      <c r="G59" s="15">
        <f t="shared" si="8"/>
        <v>108</v>
      </c>
    </row>
    <row r="60" spans="1:7" ht="54.75" customHeight="1">
      <c r="A60" s="19" t="s">
        <v>55</v>
      </c>
      <c r="B60" s="18" t="s">
        <v>56</v>
      </c>
      <c r="C60" s="19" t="s">
        <v>57</v>
      </c>
      <c r="D60" s="15">
        <v>8</v>
      </c>
      <c r="E60" s="15">
        <f>8*15</f>
        <v>120</v>
      </c>
      <c r="F60" s="15">
        <f t="shared" si="7"/>
        <v>144</v>
      </c>
      <c r="G60" s="15">
        <f t="shared" si="8"/>
        <v>108</v>
      </c>
    </row>
    <row r="61" spans="1:7" ht="25.5" customHeight="1">
      <c r="A61" s="19" t="s">
        <v>58</v>
      </c>
      <c r="B61" s="18" t="s">
        <v>98</v>
      </c>
      <c r="C61" s="19" t="s">
        <v>59</v>
      </c>
      <c r="D61" s="15">
        <v>8</v>
      </c>
      <c r="E61" s="15">
        <f>8*15</f>
        <v>120</v>
      </c>
      <c r="F61" s="15">
        <f t="shared" si="7"/>
        <v>144</v>
      </c>
      <c r="G61" s="15">
        <f t="shared" si="8"/>
        <v>108</v>
      </c>
    </row>
    <row r="62" spans="1:7" ht="78.75" customHeight="1">
      <c r="A62" s="19" t="s">
        <v>60</v>
      </c>
      <c r="B62" s="18"/>
      <c r="C62" s="19"/>
      <c r="D62" s="15"/>
      <c r="E62" s="15"/>
      <c r="F62" s="15"/>
      <c r="G62" s="15">
        <f t="shared" si="8"/>
        <v>0</v>
      </c>
    </row>
    <row r="63" spans="1:7" ht="38.25" customHeight="1">
      <c r="A63" s="19" t="s">
        <v>61</v>
      </c>
      <c r="B63" s="18"/>
      <c r="C63" s="19"/>
      <c r="D63" s="15"/>
      <c r="E63" s="15"/>
      <c r="F63" s="15"/>
      <c r="G63" s="15">
        <f t="shared" si="8"/>
        <v>0</v>
      </c>
    </row>
    <row r="64" spans="1:8" ht="150">
      <c r="A64" s="19" t="s">
        <v>154</v>
      </c>
      <c r="B64" s="18" t="s">
        <v>62</v>
      </c>
      <c r="C64" s="19" t="s">
        <v>155</v>
      </c>
      <c r="D64" s="15">
        <v>8</v>
      </c>
      <c r="E64" s="15">
        <f>20*8*3</f>
        <v>480</v>
      </c>
      <c r="F64" s="15">
        <f aca="true" t="shared" si="9" ref="F64:F71">+E64+E64*20%</f>
        <v>576</v>
      </c>
      <c r="G64" s="15">
        <f t="shared" si="8"/>
        <v>432</v>
      </c>
      <c r="H64" s="2" t="s">
        <v>192</v>
      </c>
    </row>
    <row r="65" spans="1:8" ht="150">
      <c r="A65" s="19" t="s">
        <v>63</v>
      </c>
      <c r="B65" s="18" t="s">
        <v>65</v>
      </c>
      <c r="C65" s="19" t="s">
        <v>155</v>
      </c>
      <c r="D65" s="15">
        <v>8</v>
      </c>
      <c r="E65" s="15">
        <f>20*8*3</f>
        <v>480</v>
      </c>
      <c r="F65" s="15">
        <f t="shared" si="9"/>
        <v>576</v>
      </c>
      <c r="G65" s="15">
        <f t="shared" si="8"/>
        <v>432</v>
      </c>
      <c r="H65" s="2" t="s">
        <v>192</v>
      </c>
    </row>
    <row r="66" spans="1:8" ht="150">
      <c r="A66" s="19" t="s">
        <v>64</v>
      </c>
      <c r="B66" s="18" t="s">
        <v>65</v>
      </c>
      <c r="C66" s="19" t="s">
        <v>155</v>
      </c>
      <c r="D66" s="15">
        <v>8</v>
      </c>
      <c r="E66" s="15">
        <f>20*8*3</f>
        <v>480</v>
      </c>
      <c r="F66" s="15">
        <f t="shared" si="9"/>
        <v>576</v>
      </c>
      <c r="G66" s="15">
        <f t="shared" si="8"/>
        <v>432</v>
      </c>
      <c r="H66" s="2" t="s">
        <v>192</v>
      </c>
    </row>
    <row r="67" spans="1:7" ht="108.75" customHeight="1">
      <c r="A67" s="19"/>
      <c r="B67" s="18" t="s">
        <v>66</v>
      </c>
      <c r="C67" s="19" t="s">
        <v>99</v>
      </c>
      <c r="D67" s="15">
        <v>8</v>
      </c>
      <c r="E67" s="15">
        <f>5.5*8</f>
        <v>44</v>
      </c>
      <c r="F67" s="15">
        <f t="shared" si="9"/>
        <v>52.8</v>
      </c>
      <c r="G67" s="15">
        <f t="shared" si="8"/>
        <v>39.6</v>
      </c>
    </row>
    <row r="68" spans="1:8" ht="349.5" customHeight="1">
      <c r="A68" s="19" t="s">
        <v>100</v>
      </c>
      <c r="B68" s="18" t="s">
        <v>67</v>
      </c>
      <c r="C68" s="19" t="s">
        <v>156</v>
      </c>
      <c r="D68" s="15">
        <v>8</v>
      </c>
      <c r="E68" s="15">
        <f>20*8*2</f>
        <v>320</v>
      </c>
      <c r="F68" s="15">
        <f t="shared" si="9"/>
        <v>384</v>
      </c>
      <c r="G68" s="15">
        <f t="shared" si="8"/>
        <v>288</v>
      </c>
      <c r="H68" s="2" t="s">
        <v>194</v>
      </c>
    </row>
    <row r="69" spans="1:7" ht="98.25" customHeight="1">
      <c r="A69" s="20" t="s">
        <v>68</v>
      </c>
      <c r="B69" s="21" t="s">
        <v>69</v>
      </c>
      <c r="C69" s="20" t="s">
        <v>70</v>
      </c>
      <c r="D69" s="15">
        <v>8</v>
      </c>
      <c r="E69" s="15">
        <f>15*8</f>
        <v>120</v>
      </c>
      <c r="F69" s="15">
        <f t="shared" si="9"/>
        <v>144</v>
      </c>
      <c r="G69" s="15">
        <f t="shared" si="8"/>
        <v>108</v>
      </c>
    </row>
    <row r="70" spans="1:7" s="5" customFormat="1" ht="112.5">
      <c r="A70" s="22" t="s">
        <v>183</v>
      </c>
      <c r="B70" s="21" t="s">
        <v>71</v>
      </c>
      <c r="C70" s="21" t="s">
        <v>72</v>
      </c>
      <c r="D70" s="15">
        <v>8</v>
      </c>
      <c r="E70" s="50">
        <f>40*8</f>
        <v>320</v>
      </c>
      <c r="F70" s="15">
        <f t="shared" si="9"/>
        <v>384</v>
      </c>
      <c r="G70" s="15">
        <f t="shared" si="8"/>
        <v>288</v>
      </c>
    </row>
    <row r="71" spans="1:7" s="5" customFormat="1" ht="112.5">
      <c r="A71" s="22" t="s">
        <v>184</v>
      </c>
      <c r="B71" s="21" t="s">
        <v>73</v>
      </c>
      <c r="C71" s="21" t="s">
        <v>74</v>
      </c>
      <c r="D71" s="15">
        <v>8</v>
      </c>
      <c r="E71" s="50">
        <f>15*8</f>
        <v>120</v>
      </c>
      <c r="F71" s="15">
        <f t="shared" si="9"/>
        <v>144</v>
      </c>
      <c r="G71" s="15">
        <f t="shared" si="8"/>
        <v>108</v>
      </c>
    </row>
    <row r="72" spans="1:7" ht="87.75" customHeight="1">
      <c r="A72" s="23" t="s">
        <v>185</v>
      </c>
      <c r="B72" s="21" t="s">
        <v>75</v>
      </c>
      <c r="C72" s="24"/>
      <c r="D72" s="15"/>
      <c r="E72" s="64" t="s">
        <v>125</v>
      </c>
      <c r="F72" s="65"/>
      <c r="G72" s="66"/>
    </row>
    <row r="73" spans="1:7" ht="28.5" customHeight="1">
      <c r="A73" s="20" t="s">
        <v>101</v>
      </c>
      <c r="B73" s="20"/>
      <c r="C73" s="25" t="s">
        <v>160</v>
      </c>
      <c r="D73" s="15">
        <v>8</v>
      </c>
      <c r="E73" s="58">
        <f>8*5</f>
        <v>40</v>
      </c>
      <c r="F73" s="59"/>
      <c r="G73" s="60"/>
    </row>
    <row r="74" spans="1:7" ht="82.5" customHeight="1">
      <c r="A74" s="20" t="s">
        <v>102</v>
      </c>
      <c r="B74" s="20"/>
      <c r="C74" s="25" t="s">
        <v>104</v>
      </c>
      <c r="D74" s="15">
        <v>8</v>
      </c>
      <c r="E74" s="58">
        <f>10*8</f>
        <v>80</v>
      </c>
      <c r="F74" s="59"/>
      <c r="G74" s="60"/>
    </row>
    <row r="75" spans="1:7" ht="61.5" customHeight="1">
      <c r="A75" s="20" t="s">
        <v>103</v>
      </c>
      <c r="B75" s="20"/>
      <c r="C75" s="25" t="s">
        <v>160</v>
      </c>
      <c r="D75" s="15">
        <v>8</v>
      </c>
      <c r="E75" s="58">
        <f>8*5</f>
        <v>40</v>
      </c>
      <c r="F75" s="59"/>
      <c r="G75" s="60"/>
    </row>
    <row r="76" spans="1:7" ht="56.25">
      <c r="A76" s="26" t="s">
        <v>111</v>
      </c>
      <c r="B76" s="26"/>
      <c r="C76" s="27" t="s">
        <v>160</v>
      </c>
      <c r="D76" s="15">
        <v>8</v>
      </c>
      <c r="E76" s="58">
        <f>8*5</f>
        <v>40</v>
      </c>
      <c r="F76" s="59"/>
      <c r="G76" s="60"/>
    </row>
    <row r="77" spans="1:7" ht="21" customHeight="1">
      <c r="A77" s="29" t="s">
        <v>112</v>
      </c>
      <c r="B77" s="28"/>
      <c r="C77" s="27" t="s">
        <v>160</v>
      </c>
      <c r="D77" s="15">
        <v>8</v>
      </c>
      <c r="E77" s="58">
        <f>8*5</f>
        <v>40</v>
      </c>
      <c r="F77" s="59"/>
      <c r="G77" s="60"/>
    </row>
    <row r="78" spans="1:7" ht="37.5">
      <c r="A78" s="29" t="s">
        <v>113</v>
      </c>
      <c r="B78" s="28"/>
      <c r="C78" s="27" t="s">
        <v>161</v>
      </c>
      <c r="D78" s="15">
        <v>8</v>
      </c>
      <c r="E78" s="61">
        <f>8*8</f>
        <v>64</v>
      </c>
      <c r="F78" s="62"/>
      <c r="G78" s="63"/>
    </row>
    <row r="79" spans="1:7" ht="37.5">
      <c r="A79" s="29" t="s">
        <v>114</v>
      </c>
      <c r="B79" s="28"/>
      <c r="C79" s="27" t="s">
        <v>161</v>
      </c>
      <c r="D79" s="15">
        <v>8</v>
      </c>
      <c r="E79" s="61">
        <f>8*8</f>
        <v>64</v>
      </c>
      <c r="F79" s="62"/>
      <c r="G79" s="63"/>
    </row>
    <row r="80" spans="1:7" ht="75">
      <c r="A80" s="29" t="s">
        <v>115</v>
      </c>
      <c r="B80" s="28"/>
      <c r="C80" s="27" t="s">
        <v>161</v>
      </c>
      <c r="D80" s="15">
        <v>8</v>
      </c>
      <c r="E80" s="61">
        <f>8*8</f>
        <v>64</v>
      </c>
      <c r="F80" s="62"/>
      <c r="G80" s="63"/>
    </row>
    <row r="81" spans="1:7" ht="56.25">
      <c r="A81" s="29" t="s">
        <v>116</v>
      </c>
      <c r="B81" s="28"/>
      <c r="C81" s="25" t="s">
        <v>162</v>
      </c>
      <c r="D81" s="15">
        <v>8</v>
      </c>
      <c r="E81" s="55">
        <f>4*8</f>
        <v>32</v>
      </c>
      <c r="F81" s="56"/>
      <c r="G81" s="57"/>
    </row>
    <row r="82" spans="1:7" ht="56.25">
      <c r="A82" s="29" t="s">
        <v>117</v>
      </c>
      <c r="B82" s="28"/>
      <c r="C82" s="25" t="s">
        <v>104</v>
      </c>
      <c r="D82" s="15">
        <v>8</v>
      </c>
      <c r="E82" s="55">
        <f>10*8</f>
        <v>80</v>
      </c>
      <c r="F82" s="56"/>
      <c r="G82" s="57"/>
    </row>
    <row r="83" spans="1:7" ht="18.75">
      <c r="A83" s="29" t="s">
        <v>118</v>
      </c>
      <c r="B83" s="28"/>
      <c r="C83" s="25" t="s">
        <v>104</v>
      </c>
      <c r="D83" s="15">
        <v>8</v>
      </c>
      <c r="E83" s="55">
        <f>10*8</f>
        <v>80</v>
      </c>
      <c r="F83" s="56"/>
      <c r="G83" s="57"/>
    </row>
    <row r="84" spans="1:7" ht="318.75">
      <c r="A84" s="30" t="s">
        <v>163</v>
      </c>
      <c r="B84" s="28"/>
      <c r="C84" s="25" t="s">
        <v>104</v>
      </c>
      <c r="D84" s="15">
        <v>8</v>
      </c>
      <c r="E84" s="55">
        <f>10*8</f>
        <v>80</v>
      </c>
      <c r="F84" s="56"/>
      <c r="G84" s="57"/>
    </row>
    <row r="85" spans="1:7" ht="37.5">
      <c r="A85" s="29" t="s">
        <v>119</v>
      </c>
      <c r="B85" s="28"/>
      <c r="C85" s="25" t="s">
        <v>164</v>
      </c>
      <c r="D85" s="15">
        <v>8</v>
      </c>
      <c r="E85" s="55">
        <f>50*8</f>
        <v>400</v>
      </c>
      <c r="F85" s="56"/>
      <c r="G85" s="57"/>
    </row>
    <row r="86" spans="1:7" ht="18.75">
      <c r="A86" s="29" t="s">
        <v>165</v>
      </c>
      <c r="B86" s="28"/>
      <c r="C86" s="25" t="s">
        <v>126</v>
      </c>
      <c r="D86" s="15">
        <v>8</v>
      </c>
      <c r="E86" s="55">
        <f>100*8</f>
        <v>800</v>
      </c>
      <c r="F86" s="56"/>
      <c r="G86" s="57"/>
    </row>
    <row r="87" spans="1:7" ht="37.5">
      <c r="A87" s="30" t="s">
        <v>120</v>
      </c>
      <c r="B87" s="28"/>
      <c r="C87" s="27" t="s">
        <v>160</v>
      </c>
      <c r="D87" s="15">
        <v>8</v>
      </c>
      <c r="E87" s="58">
        <f>8*5</f>
        <v>40</v>
      </c>
      <c r="F87" s="59"/>
      <c r="G87" s="60"/>
    </row>
    <row r="88" spans="1:7" ht="18.75">
      <c r="A88" s="29" t="s">
        <v>121</v>
      </c>
      <c r="B88" s="28"/>
      <c r="C88" s="27" t="s">
        <v>160</v>
      </c>
      <c r="D88" s="15">
        <v>8</v>
      </c>
      <c r="E88" s="58">
        <f>8*5</f>
        <v>40</v>
      </c>
      <c r="F88" s="59"/>
      <c r="G88" s="60"/>
    </row>
    <row r="89" spans="1:7" ht="75">
      <c r="A89" s="30" t="s">
        <v>166</v>
      </c>
      <c r="B89" s="28"/>
      <c r="C89" s="27" t="s">
        <v>167</v>
      </c>
      <c r="D89" s="15">
        <v>8</v>
      </c>
      <c r="E89" s="55">
        <f>3*8</f>
        <v>24</v>
      </c>
      <c r="F89" s="56"/>
      <c r="G89" s="57"/>
    </row>
    <row r="90" spans="1:7" ht="37.5">
      <c r="A90" s="29" t="s">
        <v>122</v>
      </c>
      <c r="B90" s="28"/>
      <c r="C90" s="27" t="s">
        <v>160</v>
      </c>
      <c r="D90" s="15">
        <v>8</v>
      </c>
      <c r="E90" s="58">
        <f>5*8</f>
        <v>40</v>
      </c>
      <c r="F90" s="59"/>
      <c r="G90" s="60"/>
    </row>
    <row r="91" spans="1:7" ht="75">
      <c r="A91" s="40" t="s">
        <v>123</v>
      </c>
      <c r="B91" s="41"/>
      <c r="C91" s="27" t="s">
        <v>160</v>
      </c>
      <c r="D91" s="15">
        <v>8</v>
      </c>
      <c r="E91" s="58">
        <f>8*5</f>
        <v>40</v>
      </c>
      <c r="F91" s="59"/>
      <c r="G91" s="60"/>
    </row>
    <row r="92" spans="1:7" ht="93.75">
      <c r="A92" s="45" t="s">
        <v>172</v>
      </c>
      <c r="B92" s="43"/>
      <c r="C92" s="25" t="s">
        <v>160</v>
      </c>
      <c r="D92" s="15">
        <v>8</v>
      </c>
      <c r="E92" s="58">
        <f>8*5</f>
        <v>40</v>
      </c>
      <c r="F92" s="59"/>
      <c r="G92" s="60"/>
    </row>
    <row r="93" spans="1:7" ht="75">
      <c r="A93" s="45" t="s">
        <v>168</v>
      </c>
      <c r="B93" s="43"/>
      <c r="C93" s="25" t="s">
        <v>167</v>
      </c>
      <c r="D93" s="15">
        <v>8</v>
      </c>
      <c r="E93" s="37"/>
      <c r="F93" s="38">
        <f>3*8</f>
        <v>24</v>
      </c>
      <c r="G93" s="39"/>
    </row>
    <row r="94" spans="1:7" ht="75">
      <c r="A94" s="45" t="s">
        <v>169</v>
      </c>
      <c r="B94" s="43"/>
      <c r="C94" s="25" t="s">
        <v>173</v>
      </c>
      <c r="D94" s="15">
        <v>8</v>
      </c>
      <c r="E94" s="37"/>
      <c r="F94" s="38">
        <f>6*8</f>
        <v>48</v>
      </c>
      <c r="G94" s="39"/>
    </row>
    <row r="95" spans="1:7" ht="37.5">
      <c r="A95" s="45" t="s">
        <v>170</v>
      </c>
      <c r="B95" s="43"/>
      <c r="C95" s="25" t="s">
        <v>104</v>
      </c>
      <c r="D95" s="15">
        <v>8</v>
      </c>
      <c r="E95" s="37"/>
      <c r="F95" s="38">
        <f>10*8</f>
        <v>80</v>
      </c>
      <c r="G95" s="39"/>
    </row>
    <row r="96" spans="1:7" ht="18.75">
      <c r="A96" s="45" t="s">
        <v>171</v>
      </c>
      <c r="B96" s="44"/>
      <c r="C96" s="13" t="s">
        <v>104</v>
      </c>
      <c r="D96" s="15">
        <v>8</v>
      </c>
      <c r="E96" s="55">
        <f>10*8</f>
        <v>80</v>
      </c>
      <c r="F96" s="56"/>
      <c r="G96" s="57"/>
    </row>
    <row r="97" spans="1:7" ht="45">
      <c r="A97" s="51" t="s">
        <v>27</v>
      </c>
      <c r="B97" s="18" t="s">
        <v>28</v>
      </c>
      <c r="C97" s="13"/>
      <c r="D97" s="15"/>
      <c r="E97" s="15"/>
      <c r="F97" s="15"/>
      <c r="G97" s="15"/>
    </row>
    <row r="98" spans="1:7" ht="93.75">
      <c r="A98" s="17" t="s">
        <v>29</v>
      </c>
      <c r="B98" s="18" t="s">
        <v>30</v>
      </c>
      <c r="C98" s="13"/>
      <c r="D98" s="15"/>
      <c r="E98" s="15"/>
      <c r="F98" s="15"/>
      <c r="G98" s="15"/>
    </row>
    <row r="99" spans="1:7" ht="30.75" customHeight="1">
      <c r="A99" s="71" t="s">
        <v>135</v>
      </c>
      <c r="B99" s="18" t="s">
        <v>38</v>
      </c>
      <c r="C99" s="13" t="s">
        <v>187</v>
      </c>
      <c r="D99" s="15">
        <v>8</v>
      </c>
      <c r="E99" s="15">
        <f>30*8</f>
        <v>240</v>
      </c>
      <c r="F99" s="15">
        <f aca="true" t="shared" si="10" ref="F99:F104">+E99+E99*20%</f>
        <v>288</v>
      </c>
      <c r="G99" s="15">
        <f aca="true" t="shared" si="11" ref="G99:G145">+E99-E99*10%</f>
        <v>216</v>
      </c>
    </row>
    <row r="100" spans="1:7" ht="30.75" customHeight="1">
      <c r="A100" s="72"/>
      <c r="B100" s="18" t="s">
        <v>130</v>
      </c>
      <c r="C100" s="13" t="s">
        <v>188</v>
      </c>
      <c r="D100" s="15">
        <v>8</v>
      </c>
      <c r="E100" s="15">
        <f>15*8</f>
        <v>120</v>
      </c>
      <c r="F100" s="15">
        <f t="shared" si="10"/>
        <v>144</v>
      </c>
      <c r="G100" s="15">
        <f t="shared" si="11"/>
        <v>108</v>
      </c>
    </row>
    <row r="101" spans="1:7" ht="18.75">
      <c r="A101" s="71" t="s">
        <v>136</v>
      </c>
      <c r="B101" s="18" t="s">
        <v>31</v>
      </c>
      <c r="C101" s="13" t="s">
        <v>187</v>
      </c>
      <c r="D101" s="15">
        <v>8</v>
      </c>
      <c r="E101" s="15">
        <f>30*8</f>
        <v>240</v>
      </c>
      <c r="F101" s="15">
        <f t="shared" si="10"/>
        <v>288</v>
      </c>
      <c r="G101" s="15">
        <f t="shared" si="11"/>
        <v>216</v>
      </c>
    </row>
    <row r="102" spans="1:7" ht="18.75">
      <c r="A102" s="72"/>
      <c r="B102" s="18" t="s">
        <v>130</v>
      </c>
      <c r="C102" s="13" t="s">
        <v>188</v>
      </c>
      <c r="D102" s="15">
        <v>8</v>
      </c>
      <c r="E102" s="15">
        <f>15*8</f>
        <v>120</v>
      </c>
      <c r="F102" s="15">
        <f t="shared" si="10"/>
        <v>144</v>
      </c>
      <c r="G102" s="15">
        <f t="shared" si="11"/>
        <v>108</v>
      </c>
    </row>
    <row r="103" spans="1:7" ht="56.25">
      <c r="A103" s="19" t="s">
        <v>32</v>
      </c>
      <c r="B103" s="18" t="s">
        <v>33</v>
      </c>
      <c r="C103" s="13" t="s">
        <v>57</v>
      </c>
      <c r="D103" s="15">
        <v>8</v>
      </c>
      <c r="E103" s="15">
        <f>15*8</f>
        <v>120</v>
      </c>
      <c r="F103" s="15">
        <f t="shared" si="10"/>
        <v>144</v>
      </c>
      <c r="G103" s="15">
        <f t="shared" si="11"/>
        <v>108</v>
      </c>
    </row>
    <row r="104" spans="1:7" ht="42" customHeight="1">
      <c r="A104" s="19" t="s">
        <v>34</v>
      </c>
      <c r="B104" s="18" t="s">
        <v>105</v>
      </c>
      <c r="C104" s="13" t="s">
        <v>132</v>
      </c>
      <c r="D104" s="15">
        <v>8</v>
      </c>
      <c r="E104" s="15">
        <f>10*8</f>
        <v>80</v>
      </c>
      <c r="F104" s="15">
        <f t="shared" si="10"/>
        <v>96</v>
      </c>
      <c r="G104" s="15">
        <f t="shared" si="11"/>
        <v>72</v>
      </c>
    </row>
    <row r="105" spans="1:7" ht="69" customHeight="1">
      <c r="A105" s="17" t="s">
        <v>35</v>
      </c>
      <c r="B105" s="18" t="s">
        <v>26</v>
      </c>
      <c r="C105" s="13"/>
      <c r="D105" s="15"/>
      <c r="E105" s="15"/>
      <c r="F105" s="15"/>
      <c r="G105" s="15"/>
    </row>
    <row r="106" spans="1:7" ht="36" customHeight="1">
      <c r="A106" s="19" t="s">
        <v>21</v>
      </c>
      <c r="B106" s="18" t="s">
        <v>25</v>
      </c>
      <c r="C106" s="13" t="s">
        <v>132</v>
      </c>
      <c r="D106" s="15">
        <v>8</v>
      </c>
      <c r="E106" s="15">
        <f>10*8</f>
        <v>80</v>
      </c>
      <c r="F106" s="15">
        <f aca="true" t="shared" si="12" ref="F106:F112">+E106+E106*20%</f>
        <v>96</v>
      </c>
      <c r="G106" s="15">
        <f t="shared" si="11"/>
        <v>72</v>
      </c>
    </row>
    <row r="107" spans="1:7" ht="56.25">
      <c r="A107" s="19" t="s">
        <v>23</v>
      </c>
      <c r="B107" s="18" t="s">
        <v>36</v>
      </c>
      <c r="C107" s="13" t="s">
        <v>132</v>
      </c>
      <c r="D107" s="15">
        <v>8</v>
      </c>
      <c r="E107" s="15">
        <f>10*8</f>
        <v>80</v>
      </c>
      <c r="F107" s="15">
        <f t="shared" si="12"/>
        <v>96</v>
      </c>
      <c r="G107" s="15">
        <f t="shared" si="11"/>
        <v>72</v>
      </c>
    </row>
    <row r="108" spans="1:7" ht="93.75" customHeight="1">
      <c r="A108" s="19" t="s">
        <v>24</v>
      </c>
      <c r="B108" s="18" t="s">
        <v>37</v>
      </c>
      <c r="C108" s="13" t="s">
        <v>132</v>
      </c>
      <c r="D108" s="15">
        <v>8</v>
      </c>
      <c r="E108" s="15">
        <f>10*8</f>
        <v>80</v>
      </c>
      <c r="F108" s="15">
        <f t="shared" si="12"/>
        <v>96</v>
      </c>
      <c r="G108" s="15">
        <f t="shared" si="11"/>
        <v>72</v>
      </c>
    </row>
    <row r="109" spans="1:7" ht="43.5" customHeight="1">
      <c r="A109" s="71" t="s">
        <v>134</v>
      </c>
      <c r="B109" s="18" t="s">
        <v>38</v>
      </c>
      <c r="C109" s="13" t="s">
        <v>131</v>
      </c>
      <c r="D109" s="15">
        <v>8</v>
      </c>
      <c r="E109" s="15">
        <f>30*8</f>
        <v>240</v>
      </c>
      <c r="F109" s="15">
        <f t="shared" si="12"/>
        <v>288</v>
      </c>
      <c r="G109" s="15">
        <f t="shared" si="11"/>
        <v>216</v>
      </c>
    </row>
    <row r="110" spans="1:7" ht="54" customHeight="1">
      <c r="A110" s="72"/>
      <c r="B110" s="18" t="s">
        <v>130</v>
      </c>
      <c r="C110" s="13" t="s">
        <v>132</v>
      </c>
      <c r="D110" s="15">
        <v>8</v>
      </c>
      <c r="E110" s="15">
        <f>10*8</f>
        <v>80</v>
      </c>
      <c r="F110" s="15">
        <f t="shared" si="12"/>
        <v>96</v>
      </c>
      <c r="G110" s="15">
        <f t="shared" si="11"/>
        <v>72</v>
      </c>
    </row>
    <row r="111" spans="1:7" ht="36.75" customHeight="1">
      <c r="A111" s="71" t="s">
        <v>133</v>
      </c>
      <c r="B111" s="18" t="s">
        <v>38</v>
      </c>
      <c r="C111" s="13" t="s">
        <v>57</v>
      </c>
      <c r="D111" s="15">
        <v>8</v>
      </c>
      <c r="E111" s="15">
        <f>15*8</f>
        <v>120</v>
      </c>
      <c r="F111" s="15">
        <f t="shared" si="12"/>
        <v>144</v>
      </c>
      <c r="G111" s="15">
        <f t="shared" si="11"/>
        <v>108</v>
      </c>
    </row>
    <row r="112" spans="1:7" ht="27" customHeight="1">
      <c r="A112" s="72"/>
      <c r="B112" s="18" t="s">
        <v>38</v>
      </c>
      <c r="C112" s="13" t="s">
        <v>132</v>
      </c>
      <c r="D112" s="15">
        <v>8</v>
      </c>
      <c r="E112" s="15">
        <f>10*8</f>
        <v>80</v>
      </c>
      <c r="F112" s="15">
        <f t="shared" si="12"/>
        <v>96</v>
      </c>
      <c r="G112" s="15">
        <f t="shared" si="11"/>
        <v>72</v>
      </c>
    </row>
    <row r="113" spans="1:7" ht="81" customHeight="1">
      <c r="A113" s="17" t="s">
        <v>89</v>
      </c>
      <c r="B113" s="18" t="s">
        <v>39</v>
      </c>
      <c r="C113" s="13"/>
      <c r="D113" s="15"/>
      <c r="E113" s="15"/>
      <c r="F113" s="15"/>
      <c r="G113" s="15"/>
    </row>
    <row r="114" spans="1:8" ht="75">
      <c r="A114" s="19" t="s">
        <v>40</v>
      </c>
      <c r="B114" s="18" t="s">
        <v>137</v>
      </c>
      <c r="C114" s="13" t="s">
        <v>132</v>
      </c>
      <c r="D114" s="15">
        <v>8</v>
      </c>
      <c r="E114" s="15">
        <f>10*8*2</f>
        <v>160</v>
      </c>
      <c r="F114" s="15">
        <f aca="true" t="shared" si="13" ref="F114:F120">+E114+E114*20%</f>
        <v>192</v>
      </c>
      <c r="G114" s="15">
        <f t="shared" si="11"/>
        <v>144</v>
      </c>
      <c r="H114" s="2" t="s">
        <v>190</v>
      </c>
    </row>
    <row r="115" spans="1:8" ht="168.75">
      <c r="A115" s="19" t="s">
        <v>138</v>
      </c>
      <c r="B115" s="18" t="s">
        <v>106</v>
      </c>
      <c r="C115" s="19" t="s">
        <v>139</v>
      </c>
      <c r="D115" s="15">
        <v>8</v>
      </c>
      <c r="E115" s="15">
        <f>10*8</f>
        <v>80</v>
      </c>
      <c r="F115" s="15">
        <f t="shared" si="13"/>
        <v>96</v>
      </c>
      <c r="G115" s="15">
        <f t="shared" si="11"/>
        <v>72</v>
      </c>
      <c r="H115" s="2" t="s">
        <v>189</v>
      </c>
    </row>
    <row r="116" spans="1:7" ht="40.5" customHeight="1">
      <c r="A116" s="19" t="s">
        <v>140</v>
      </c>
      <c r="B116" s="18" t="s">
        <v>90</v>
      </c>
      <c r="C116" s="18" t="s">
        <v>93</v>
      </c>
      <c r="D116" s="15">
        <v>8</v>
      </c>
      <c r="E116" s="15">
        <f>10*8</f>
        <v>80</v>
      </c>
      <c r="F116" s="15">
        <f t="shared" si="13"/>
        <v>96</v>
      </c>
      <c r="G116" s="15">
        <f t="shared" si="11"/>
        <v>72</v>
      </c>
    </row>
    <row r="117" spans="1:7" ht="93.75" customHeight="1">
      <c r="A117" s="19" t="s">
        <v>141</v>
      </c>
      <c r="B117" s="18" t="s">
        <v>92</v>
      </c>
      <c r="C117" s="18" t="s">
        <v>143</v>
      </c>
      <c r="D117" s="15">
        <v>8</v>
      </c>
      <c r="E117" s="15">
        <f>10*8</f>
        <v>80</v>
      </c>
      <c r="F117" s="15">
        <f t="shared" si="13"/>
        <v>96</v>
      </c>
      <c r="G117" s="15">
        <f t="shared" si="11"/>
        <v>72</v>
      </c>
    </row>
    <row r="118" spans="1:7" ht="54.75" customHeight="1">
      <c r="A118" s="19" t="s">
        <v>142</v>
      </c>
      <c r="B118" s="18" t="s">
        <v>90</v>
      </c>
      <c r="C118" s="18" t="s">
        <v>93</v>
      </c>
      <c r="D118" s="15">
        <v>8</v>
      </c>
      <c r="E118" s="15">
        <f>10*8</f>
        <v>80</v>
      </c>
      <c r="F118" s="15">
        <f t="shared" si="13"/>
        <v>96</v>
      </c>
      <c r="G118" s="15">
        <f t="shared" si="11"/>
        <v>72</v>
      </c>
    </row>
    <row r="119" spans="1:8" ht="149.25" customHeight="1">
      <c r="A119" s="17" t="s">
        <v>144</v>
      </c>
      <c r="B119" s="18" t="s">
        <v>145</v>
      </c>
      <c r="C119" s="18" t="s">
        <v>146</v>
      </c>
      <c r="D119" s="15">
        <v>8</v>
      </c>
      <c r="E119" s="15">
        <f>10*8*2</f>
        <v>160</v>
      </c>
      <c r="F119" s="15">
        <f t="shared" si="13"/>
        <v>192</v>
      </c>
      <c r="G119" s="15">
        <f t="shared" si="11"/>
        <v>144</v>
      </c>
      <c r="H119" s="2" t="s">
        <v>190</v>
      </c>
    </row>
    <row r="120" spans="1:8" ht="146.25" customHeight="1">
      <c r="A120" s="17" t="s">
        <v>147</v>
      </c>
      <c r="B120" s="18" t="s">
        <v>145</v>
      </c>
      <c r="C120" s="18" t="s">
        <v>146</v>
      </c>
      <c r="D120" s="15">
        <v>8</v>
      </c>
      <c r="E120" s="15">
        <f>10*8*2</f>
        <v>160</v>
      </c>
      <c r="F120" s="15">
        <f t="shared" si="13"/>
        <v>192</v>
      </c>
      <c r="G120" s="15">
        <f t="shared" si="11"/>
        <v>144</v>
      </c>
      <c r="H120" s="2" t="s">
        <v>190</v>
      </c>
    </row>
    <row r="121" spans="1:7" ht="35.25" customHeight="1">
      <c r="A121" s="17" t="s">
        <v>148</v>
      </c>
      <c r="B121" s="18" t="s">
        <v>39</v>
      </c>
      <c r="C121" s="13"/>
      <c r="D121" s="15"/>
      <c r="E121" s="15"/>
      <c r="F121" s="15"/>
      <c r="G121" s="15">
        <f t="shared" si="11"/>
        <v>0</v>
      </c>
    </row>
    <row r="122" spans="1:8" ht="124.5" customHeight="1">
      <c r="A122" s="19" t="s">
        <v>41</v>
      </c>
      <c r="B122" s="18" t="s">
        <v>78</v>
      </c>
      <c r="C122" s="19" t="s">
        <v>22</v>
      </c>
      <c r="D122" s="15">
        <v>8</v>
      </c>
      <c r="E122" s="15">
        <f>8*5.5*2</f>
        <v>88</v>
      </c>
      <c r="F122" s="15">
        <f>+E122+E122*20%</f>
        <v>105.6</v>
      </c>
      <c r="G122" s="15">
        <f t="shared" si="11"/>
        <v>79.2</v>
      </c>
      <c r="H122" s="2" t="s">
        <v>191</v>
      </c>
    </row>
    <row r="123" spans="1:8" ht="122.25" customHeight="1">
      <c r="A123" s="19" t="s">
        <v>94</v>
      </c>
      <c r="B123" s="18" t="s">
        <v>107</v>
      </c>
      <c r="C123" s="19" t="s">
        <v>109</v>
      </c>
      <c r="D123" s="15">
        <v>8</v>
      </c>
      <c r="E123" s="15">
        <f>8*5.5*2</f>
        <v>88</v>
      </c>
      <c r="F123" s="15">
        <f>+E123+E123*20%</f>
        <v>105.6</v>
      </c>
      <c r="G123" s="15">
        <f t="shared" si="11"/>
        <v>79.2</v>
      </c>
      <c r="H123" s="2" t="s">
        <v>191</v>
      </c>
    </row>
    <row r="124" spans="1:7" ht="108" customHeight="1">
      <c r="A124" s="19" t="s">
        <v>95</v>
      </c>
      <c r="B124" s="18" t="s">
        <v>108</v>
      </c>
      <c r="C124" s="19" t="s">
        <v>109</v>
      </c>
      <c r="D124" s="15">
        <v>8</v>
      </c>
      <c r="E124" s="15">
        <f>5.5*8</f>
        <v>44</v>
      </c>
      <c r="F124" s="15">
        <f>+E124+E124*20%</f>
        <v>52.8</v>
      </c>
      <c r="G124" s="15">
        <f t="shared" si="11"/>
        <v>39.6</v>
      </c>
    </row>
    <row r="125" spans="1:7" ht="34.5" customHeight="1">
      <c r="A125" s="19" t="s">
        <v>42</v>
      </c>
      <c r="B125" s="18" t="s">
        <v>43</v>
      </c>
      <c r="C125" s="13"/>
      <c r="D125" s="15"/>
      <c r="E125" s="15"/>
      <c r="F125" s="15"/>
      <c r="G125" s="15">
        <f t="shared" si="11"/>
        <v>0</v>
      </c>
    </row>
    <row r="126" spans="1:7" ht="32.25" customHeight="1">
      <c r="A126" s="19" t="s">
        <v>44</v>
      </c>
      <c r="B126" s="18"/>
      <c r="C126" s="13"/>
      <c r="D126" s="15"/>
      <c r="E126" s="15"/>
      <c r="F126" s="15"/>
      <c r="G126" s="15">
        <f t="shared" si="11"/>
        <v>0</v>
      </c>
    </row>
    <row r="127" spans="1:8" ht="112.5">
      <c r="A127" s="19" t="s">
        <v>151</v>
      </c>
      <c r="B127" s="18" t="s">
        <v>45</v>
      </c>
      <c r="C127" s="19" t="s">
        <v>149</v>
      </c>
      <c r="D127" s="15">
        <v>8</v>
      </c>
      <c r="E127" s="53">
        <f>8*10*3</f>
        <v>240</v>
      </c>
      <c r="F127" s="15">
        <f>+E127+E127*20%</f>
        <v>288</v>
      </c>
      <c r="G127" s="15">
        <f t="shared" si="11"/>
        <v>216</v>
      </c>
      <c r="H127" s="2" t="s">
        <v>192</v>
      </c>
    </row>
    <row r="128" spans="1:8" ht="112.5">
      <c r="A128" s="19" t="s">
        <v>46</v>
      </c>
      <c r="B128" s="18" t="s">
        <v>45</v>
      </c>
      <c r="C128" s="19" t="s">
        <v>150</v>
      </c>
      <c r="D128" s="15">
        <v>8</v>
      </c>
      <c r="E128" s="53">
        <f>8*10*3</f>
        <v>240</v>
      </c>
      <c r="F128" s="15">
        <f>+E128+E128*20%</f>
        <v>288</v>
      </c>
      <c r="G128" s="15">
        <f t="shared" si="11"/>
        <v>216</v>
      </c>
      <c r="H128" s="2" t="s">
        <v>192</v>
      </c>
    </row>
    <row r="129" spans="1:8" ht="112.5">
      <c r="A129" s="19" t="s">
        <v>47</v>
      </c>
      <c r="B129" s="18" t="s">
        <v>48</v>
      </c>
      <c r="C129" s="19" t="s">
        <v>150</v>
      </c>
      <c r="D129" s="15">
        <v>8</v>
      </c>
      <c r="E129" s="53">
        <f>8*10*3</f>
        <v>240</v>
      </c>
      <c r="F129" s="15">
        <f>+E129+E129*20%</f>
        <v>288</v>
      </c>
      <c r="G129" s="15">
        <f t="shared" si="11"/>
        <v>216</v>
      </c>
      <c r="H129" s="2" t="s">
        <v>192</v>
      </c>
    </row>
    <row r="130" spans="1:7" ht="112.5">
      <c r="A130" s="19"/>
      <c r="B130" s="18" t="s">
        <v>49</v>
      </c>
      <c r="C130" s="19" t="s">
        <v>50</v>
      </c>
      <c r="D130" s="15">
        <v>8</v>
      </c>
      <c r="E130" s="15">
        <f>8*5.5</f>
        <v>44</v>
      </c>
      <c r="F130" s="15">
        <f>+E130+E130*20%</f>
        <v>52.8</v>
      </c>
      <c r="G130" s="15">
        <f t="shared" si="11"/>
        <v>39.6</v>
      </c>
    </row>
    <row r="131" spans="1:8" ht="306.75" customHeight="1">
      <c r="A131" s="19" t="s">
        <v>97</v>
      </c>
      <c r="B131" s="18" t="s">
        <v>51</v>
      </c>
      <c r="C131" s="19" t="s">
        <v>152</v>
      </c>
      <c r="D131" s="15">
        <v>8</v>
      </c>
      <c r="E131" s="15">
        <f>8*10*2</f>
        <v>160</v>
      </c>
      <c r="F131" s="15">
        <f>+E131+E131*20%</f>
        <v>192</v>
      </c>
      <c r="G131" s="15">
        <f t="shared" si="11"/>
        <v>144</v>
      </c>
      <c r="H131" s="2" t="s">
        <v>190</v>
      </c>
    </row>
    <row r="132" spans="1:7" ht="33.75" customHeight="1">
      <c r="A132" s="17" t="s">
        <v>153</v>
      </c>
      <c r="B132" s="18" t="s">
        <v>26</v>
      </c>
      <c r="C132" s="19"/>
      <c r="D132" s="15"/>
      <c r="E132" s="15"/>
      <c r="F132" s="15"/>
      <c r="G132" s="15">
        <f t="shared" si="11"/>
        <v>0</v>
      </c>
    </row>
    <row r="133" spans="1:7" ht="37.5">
      <c r="A133" s="19" t="s">
        <v>52</v>
      </c>
      <c r="B133" s="18" t="s">
        <v>53</v>
      </c>
      <c r="C133" s="19" t="s">
        <v>54</v>
      </c>
      <c r="D133" s="15">
        <v>8</v>
      </c>
      <c r="E133" s="15">
        <f>15*8</f>
        <v>120</v>
      </c>
      <c r="F133" s="15">
        <f>+E133+E133*20%</f>
        <v>144</v>
      </c>
      <c r="G133" s="15">
        <f t="shared" si="11"/>
        <v>108</v>
      </c>
    </row>
    <row r="134" spans="1:7" ht="54.75" customHeight="1">
      <c r="A134" s="19" t="s">
        <v>55</v>
      </c>
      <c r="B134" s="18" t="s">
        <v>56</v>
      </c>
      <c r="C134" s="19" t="s">
        <v>57</v>
      </c>
      <c r="D134" s="15">
        <v>8</v>
      </c>
      <c r="E134" s="15">
        <f>15*8</f>
        <v>120</v>
      </c>
      <c r="F134" s="15">
        <f>+E134+E134*20%</f>
        <v>144</v>
      </c>
      <c r="G134" s="15">
        <f t="shared" si="11"/>
        <v>108</v>
      </c>
    </row>
    <row r="135" spans="1:7" ht="25.5" customHeight="1">
      <c r="A135" s="19" t="s">
        <v>58</v>
      </c>
      <c r="B135" s="18" t="s">
        <v>98</v>
      </c>
      <c r="C135" s="19" t="s">
        <v>59</v>
      </c>
      <c r="D135" s="15">
        <v>8</v>
      </c>
      <c r="E135" s="15">
        <f>15*8</f>
        <v>120</v>
      </c>
      <c r="F135" s="15">
        <f>+E135+E135*20%</f>
        <v>144</v>
      </c>
      <c r="G135" s="15">
        <f t="shared" si="11"/>
        <v>108</v>
      </c>
    </row>
    <row r="136" spans="1:7" ht="78.75" customHeight="1">
      <c r="A136" s="19" t="s">
        <v>60</v>
      </c>
      <c r="B136" s="18"/>
      <c r="C136" s="19"/>
      <c r="D136" s="15"/>
      <c r="E136" s="15"/>
      <c r="F136" s="15"/>
      <c r="G136" s="15">
        <f t="shared" si="11"/>
        <v>0</v>
      </c>
    </row>
    <row r="137" spans="1:7" ht="38.25" customHeight="1">
      <c r="A137" s="19" t="s">
        <v>61</v>
      </c>
      <c r="B137" s="18"/>
      <c r="C137" s="19"/>
      <c r="D137" s="15"/>
      <c r="E137" s="15"/>
      <c r="F137" s="15"/>
      <c r="G137" s="15">
        <f t="shared" si="11"/>
        <v>0</v>
      </c>
    </row>
    <row r="138" spans="1:8" ht="150">
      <c r="A138" s="19" t="s">
        <v>154</v>
      </c>
      <c r="B138" s="18" t="s">
        <v>62</v>
      </c>
      <c r="C138" s="19" t="s">
        <v>155</v>
      </c>
      <c r="D138" s="15">
        <v>8</v>
      </c>
      <c r="E138" s="15">
        <f>20*8*3</f>
        <v>480</v>
      </c>
      <c r="F138" s="15">
        <f aca="true" t="shared" si="14" ref="F138:F145">+E138+E138*20%</f>
        <v>576</v>
      </c>
      <c r="G138" s="15">
        <f t="shared" si="11"/>
        <v>432</v>
      </c>
      <c r="H138" s="2" t="s">
        <v>192</v>
      </c>
    </row>
    <row r="139" spans="1:8" ht="150">
      <c r="A139" s="19" t="s">
        <v>63</v>
      </c>
      <c r="B139" s="18" t="s">
        <v>65</v>
      </c>
      <c r="C139" s="19" t="s">
        <v>155</v>
      </c>
      <c r="D139" s="15">
        <v>8</v>
      </c>
      <c r="E139" s="15">
        <f>20*8*3</f>
        <v>480</v>
      </c>
      <c r="F139" s="15">
        <f t="shared" si="14"/>
        <v>576</v>
      </c>
      <c r="G139" s="15">
        <f t="shared" si="11"/>
        <v>432</v>
      </c>
      <c r="H139" s="2" t="s">
        <v>192</v>
      </c>
    </row>
    <row r="140" spans="1:8" ht="150">
      <c r="A140" s="19" t="s">
        <v>64</v>
      </c>
      <c r="B140" s="18" t="s">
        <v>65</v>
      </c>
      <c r="C140" s="19" t="s">
        <v>155</v>
      </c>
      <c r="D140" s="15">
        <v>8</v>
      </c>
      <c r="E140" s="15">
        <f>20*8*3</f>
        <v>480</v>
      </c>
      <c r="F140" s="15">
        <f t="shared" si="14"/>
        <v>576</v>
      </c>
      <c r="G140" s="15">
        <f t="shared" si="11"/>
        <v>432</v>
      </c>
      <c r="H140" s="2" t="s">
        <v>192</v>
      </c>
    </row>
    <row r="141" spans="1:7" ht="108.75" customHeight="1">
      <c r="A141" s="19"/>
      <c r="B141" s="18" t="s">
        <v>66</v>
      </c>
      <c r="C141" s="19" t="s">
        <v>99</v>
      </c>
      <c r="D141" s="15">
        <v>8</v>
      </c>
      <c r="E141" s="15">
        <f>5.5*8</f>
        <v>44</v>
      </c>
      <c r="F141" s="15">
        <f t="shared" si="14"/>
        <v>52.8</v>
      </c>
      <c r="G141" s="15">
        <f t="shared" si="11"/>
        <v>39.6</v>
      </c>
    </row>
    <row r="142" spans="1:8" ht="349.5" customHeight="1">
      <c r="A142" s="19" t="s">
        <v>100</v>
      </c>
      <c r="B142" s="18" t="s">
        <v>67</v>
      </c>
      <c r="C142" s="19" t="s">
        <v>156</v>
      </c>
      <c r="D142" s="15">
        <v>8</v>
      </c>
      <c r="E142" s="15">
        <f>20*8*2</f>
        <v>320</v>
      </c>
      <c r="F142" s="15">
        <f t="shared" si="14"/>
        <v>384</v>
      </c>
      <c r="G142" s="15">
        <f t="shared" si="11"/>
        <v>288</v>
      </c>
      <c r="H142" s="2" t="s">
        <v>194</v>
      </c>
    </row>
    <row r="143" spans="1:7" ht="98.25" customHeight="1">
      <c r="A143" s="20" t="s">
        <v>68</v>
      </c>
      <c r="B143" s="21" t="s">
        <v>69</v>
      </c>
      <c r="C143" s="20" t="s">
        <v>70</v>
      </c>
      <c r="D143" s="15">
        <v>8</v>
      </c>
      <c r="E143" s="15">
        <f>15*8</f>
        <v>120</v>
      </c>
      <c r="F143" s="15">
        <f t="shared" si="14"/>
        <v>144</v>
      </c>
      <c r="G143" s="15">
        <f t="shared" si="11"/>
        <v>108</v>
      </c>
    </row>
    <row r="144" spans="1:7" s="5" customFormat="1" ht="112.5">
      <c r="A144" s="22" t="s">
        <v>157</v>
      </c>
      <c r="B144" s="21" t="s">
        <v>71</v>
      </c>
      <c r="C144" s="21" t="s">
        <v>72</v>
      </c>
      <c r="D144" s="15">
        <v>8</v>
      </c>
      <c r="E144" s="50">
        <f>40*8</f>
        <v>320</v>
      </c>
      <c r="F144" s="15">
        <f t="shared" si="14"/>
        <v>384</v>
      </c>
      <c r="G144" s="15">
        <f t="shared" si="11"/>
        <v>288</v>
      </c>
    </row>
    <row r="145" spans="1:7" s="5" customFormat="1" ht="112.5">
      <c r="A145" s="22" t="s">
        <v>158</v>
      </c>
      <c r="B145" s="21" t="s">
        <v>73</v>
      </c>
      <c r="C145" s="21" t="s">
        <v>74</v>
      </c>
      <c r="D145" s="15">
        <v>8</v>
      </c>
      <c r="E145" s="50">
        <f>15*8</f>
        <v>120</v>
      </c>
      <c r="F145" s="15">
        <f t="shared" si="14"/>
        <v>144</v>
      </c>
      <c r="G145" s="15">
        <f t="shared" si="11"/>
        <v>108</v>
      </c>
    </row>
    <row r="146" spans="1:7" ht="87.75" customHeight="1">
      <c r="A146" s="23" t="s">
        <v>159</v>
      </c>
      <c r="B146" s="21" t="s">
        <v>75</v>
      </c>
      <c r="C146" s="24"/>
      <c r="D146" s="15">
        <v>8</v>
      </c>
      <c r="E146" s="64" t="s">
        <v>125</v>
      </c>
      <c r="F146" s="65"/>
      <c r="G146" s="66"/>
    </row>
    <row r="147" spans="1:7" ht="28.5" customHeight="1">
      <c r="A147" s="20" t="s">
        <v>101</v>
      </c>
      <c r="B147" s="20"/>
      <c r="C147" s="25" t="s">
        <v>160</v>
      </c>
      <c r="D147" s="15">
        <v>8</v>
      </c>
      <c r="E147" s="58">
        <f>5*8</f>
        <v>40</v>
      </c>
      <c r="F147" s="59"/>
      <c r="G147" s="60"/>
    </row>
    <row r="148" spans="1:7" ht="82.5" customHeight="1">
      <c r="A148" s="20" t="s">
        <v>102</v>
      </c>
      <c r="B148" s="20"/>
      <c r="C148" s="25" t="s">
        <v>104</v>
      </c>
      <c r="D148" s="15">
        <v>8</v>
      </c>
      <c r="E148" s="58">
        <f>10*8</f>
        <v>80</v>
      </c>
      <c r="F148" s="59"/>
      <c r="G148" s="60"/>
    </row>
    <row r="149" spans="1:7" ht="61.5" customHeight="1">
      <c r="A149" s="20" t="s">
        <v>103</v>
      </c>
      <c r="B149" s="20"/>
      <c r="C149" s="25" t="s">
        <v>160</v>
      </c>
      <c r="D149" s="15">
        <v>8</v>
      </c>
      <c r="E149" s="58">
        <f>5*8</f>
        <v>40</v>
      </c>
      <c r="F149" s="59"/>
      <c r="G149" s="60"/>
    </row>
    <row r="150" spans="1:7" ht="56.25">
      <c r="A150" s="26" t="s">
        <v>111</v>
      </c>
      <c r="B150" s="26"/>
      <c r="C150" s="27" t="s">
        <v>160</v>
      </c>
      <c r="D150" s="15">
        <v>8</v>
      </c>
      <c r="E150" s="58">
        <f>5*8</f>
        <v>40</v>
      </c>
      <c r="F150" s="59"/>
      <c r="G150" s="60"/>
    </row>
    <row r="151" spans="1:7" ht="21" customHeight="1">
      <c r="A151" s="29" t="s">
        <v>112</v>
      </c>
      <c r="B151" s="28"/>
      <c r="C151" s="27" t="s">
        <v>160</v>
      </c>
      <c r="D151" s="15">
        <v>8</v>
      </c>
      <c r="E151" s="58">
        <f>5*8</f>
        <v>40</v>
      </c>
      <c r="F151" s="59"/>
      <c r="G151" s="60"/>
    </row>
    <row r="152" spans="1:7" ht="37.5">
      <c r="A152" s="29" t="s">
        <v>113</v>
      </c>
      <c r="B152" s="28"/>
      <c r="C152" s="27" t="s">
        <v>161</v>
      </c>
      <c r="D152" s="15">
        <v>8</v>
      </c>
      <c r="E152" s="61">
        <f>8*8</f>
        <v>64</v>
      </c>
      <c r="F152" s="62"/>
      <c r="G152" s="63"/>
    </row>
    <row r="153" spans="1:7" ht="37.5">
      <c r="A153" s="29" t="s">
        <v>114</v>
      </c>
      <c r="B153" s="28"/>
      <c r="C153" s="27" t="s">
        <v>161</v>
      </c>
      <c r="D153" s="15">
        <v>8</v>
      </c>
      <c r="E153" s="61">
        <f>8*8</f>
        <v>64</v>
      </c>
      <c r="F153" s="62"/>
      <c r="G153" s="63"/>
    </row>
    <row r="154" spans="1:7" ht="75">
      <c r="A154" s="29" t="s">
        <v>115</v>
      </c>
      <c r="B154" s="28"/>
      <c r="C154" s="27" t="s">
        <v>161</v>
      </c>
      <c r="D154" s="15">
        <v>8</v>
      </c>
      <c r="E154" s="61">
        <f>8*8</f>
        <v>64</v>
      </c>
      <c r="F154" s="62"/>
      <c r="G154" s="63"/>
    </row>
    <row r="155" spans="1:7" ht="56.25">
      <c r="A155" s="29" t="s">
        <v>116</v>
      </c>
      <c r="B155" s="28"/>
      <c r="C155" s="25" t="s">
        <v>162</v>
      </c>
      <c r="D155" s="15">
        <v>8</v>
      </c>
      <c r="E155" s="55">
        <f>4*8</f>
        <v>32</v>
      </c>
      <c r="F155" s="56"/>
      <c r="G155" s="57"/>
    </row>
    <row r="156" spans="1:7" ht="56.25">
      <c r="A156" s="29" t="s">
        <v>117</v>
      </c>
      <c r="B156" s="28"/>
      <c r="C156" s="25" t="s">
        <v>104</v>
      </c>
      <c r="D156" s="15">
        <v>8</v>
      </c>
      <c r="E156" s="58">
        <f>10*8</f>
        <v>80</v>
      </c>
      <c r="F156" s="59"/>
      <c r="G156" s="60"/>
    </row>
    <row r="157" spans="1:7" ht="18.75">
      <c r="A157" s="29" t="s">
        <v>118</v>
      </c>
      <c r="B157" s="28"/>
      <c r="C157" s="25" t="s">
        <v>104</v>
      </c>
      <c r="D157" s="15">
        <v>8</v>
      </c>
      <c r="E157" s="58">
        <f>10*8</f>
        <v>80</v>
      </c>
      <c r="F157" s="59"/>
      <c r="G157" s="60"/>
    </row>
    <row r="158" spans="1:7" ht="318.75">
      <c r="A158" s="30" t="s">
        <v>163</v>
      </c>
      <c r="B158" s="28"/>
      <c r="C158" s="25" t="s">
        <v>104</v>
      </c>
      <c r="D158" s="15">
        <v>8</v>
      </c>
      <c r="E158" s="58">
        <f>10*8</f>
        <v>80</v>
      </c>
      <c r="F158" s="59"/>
      <c r="G158" s="60"/>
    </row>
    <row r="159" spans="1:7" ht="37.5">
      <c r="A159" s="29" t="s">
        <v>119</v>
      </c>
      <c r="B159" s="28"/>
      <c r="C159" s="25" t="s">
        <v>164</v>
      </c>
      <c r="D159" s="15">
        <v>8</v>
      </c>
      <c r="E159" s="55">
        <f>50*8</f>
        <v>400</v>
      </c>
      <c r="F159" s="56"/>
      <c r="G159" s="57"/>
    </row>
    <row r="160" spans="1:7" ht="18.75">
      <c r="A160" s="29" t="s">
        <v>165</v>
      </c>
      <c r="B160" s="28"/>
      <c r="C160" s="25" t="s">
        <v>126</v>
      </c>
      <c r="D160" s="15">
        <v>8</v>
      </c>
      <c r="E160" s="55">
        <f>100*8</f>
        <v>800</v>
      </c>
      <c r="F160" s="56"/>
      <c r="G160" s="57"/>
    </row>
    <row r="161" spans="1:7" ht="37.5">
      <c r="A161" s="30" t="s">
        <v>120</v>
      </c>
      <c r="B161" s="28"/>
      <c r="C161" s="27" t="s">
        <v>160</v>
      </c>
      <c r="D161" s="15">
        <v>8</v>
      </c>
      <c r="E161" s="58">
        <f>5*8</f>
        <v>40</v>
      </c>
      <c r="F161" s="59"/>
      <c r="G161" s="60"/>
    </row>
    <row r="162" spans="1:7" ht="18.75">
      <c r="A162" s="29" t="s">
        <v>121</v>
      </c>
      <c r="B162" s="28"/>
      <c r="C162" s="27" t="s">
        <v>160</v>
      </c>
      <c r="D162" s="15">
        <v>8</v>
      </c>
      <c r="E162" s="58">
        <f>5*8</f>
        <v>40</v>
      </c>
      <c r="F162" s="59"/>
      <c r="G162" s="60"/>
    </row>
    <row r="163" spans="1:7" ht="75">
      <c r="A163" s="30" t="s">
        <v>166</v>
      </c>
      <c r="B163" s="28"/>
      <c r="C163" s="27" t="s">
        <v>167</v>
      </c>
      <c r="D163" s="15">
        <v>8</v>
      </c>
      <c r="E163" s="55">
        <f>3*8</f>
        <v>24</v>
      </c>
      <c r="F163" s="56"/>
      <c r="G163" s="57"/>
    </row>
    <row r="164" spans="1:7" ht="37.5">
      <c r="A164" s="29" t="s">
        <v>122</v>
      </c>
      <c r="B164" s="28"/>
      <c r="C164" s="27" t="s">
        <v>160</v>
      </c>
      <c r="D164" s="15">
        <v>8</v>
      </c>
      <c r="E164" s="58">
        <f>5*8</f>
        <v>40</v>
      </c>
      <c r="F164" s="59"/>
      <c r="G164" s="60"/>
    </row>
    <row r="165" spans="1:7" ht="75">
      <c r="A165" s="40" t="s">
        <v>123</v>
      </c>
      <c r="B165" s="41"/>
      <c r="C165" s="27" t="s">
        <v>160</v>
      </c>
      <c r="D165" s="15">
        <v>8</v>
      </c>
      <c r="E165" s="37"/>
      <c r="F165" s="38">
        <f>5*8</f>
        <v>40</v>
      </c>
      <c r="G165" s="39"/>
    </row>
    <row r="166" spans="1:7" ht="93.75">
      <c r="A166" s="45" t="s">
        <v>172</v>
      </c>
      <c r="B166" s="43"/>
      <c r="C166" s="25" t="s">
        <v>160</v>
      </c>
      <c r="D166" s="15">
        <v>8</v>
      </c>
      <c r="E166" s="37"/>
      <c r="F166" s="38">
        <f>5*8</f>
        <v>40</v>
      </c>
      <c r="G166" s="39"/>
    </row>
    <row r="167" spans="1:7" ht="75">
      <c r="A167" s="45" t="s">
        <v>168</v>
      </c>
      <c r="B167" s="43"/>
      <c r="C167" s="25" t="s">
        <v>167</v>
      </c>
      <c r="D167" s="15">
        <v>8</v>
      </c>
      <c r="E167" s="37"/>
      <c r="F167" s="38">
        <f>3*8</f>
        <v>24</v>
      </c>
      <c r="G167" s="39"/>
    </row>
    <row r="168" spans="1:7" ht="75">
      <c r="A168" s="45" t="s">
        <v>169</v>
      </c>
      <c r="B168" s="43"/>
      <c r="C168" s="25" t="s">
        <v>173</v>
      </c>
      <c r="D168" s="15">
        <v>8</v>
      </c>
      <c r="E168" s="37"/>
      <c r="F168" s="38">
        <f>6*8</f>
        <v>48</v>
      </c>
      <c r="G168" s="39"/>
    </row>
    <row r="169" spans="1:7" ht="37.5">
      <c r="A169" s="45" t="s">
        <v>170</v>
      </c>
      <c r="B169" s="43"/>
      <c r="C169" s="25" t="s">
        <v>104</v>
      </c>
      <c r="D169" s="15">
        <v>8</v>
      </c>
      <c r="E169" s="37"/>
      <c r="F169" s="38">
        <f>10*8</f>
        <v>80</v>
      </c>
      <c r="G169" s="39"/>
    </row>
    <row r="170" spans="1:7" ht="18.75">
      <c r="A170" s="45" t="s">
        <v>171</v>
      </c>
      <c r="B170" s="44"/>
      <c r="C170" s="13" t="s">
        <v>104</v>
      </c>
      <c r="D170" s="15">
        <v>8</v>
      </c>
      <c r="E170" s="55">
        <f>10*8</f>
        <v>80</v>
      </c>
      <c r="F170" s="56"/>
      <c r="G170" s="57"/>
    </row>
    <row r="171" spans="1:7" ht="18.75">
      <c r="A171" s="31" t="s">
        <v>186</v>
      </c>
      <c r="B171" s="34"/>
      <c r="C171" s="42"/>
      <c r="D171" s="32"/>
      <c r="E171" s="33" t="s">
        <v>76</v>
      </c>
      <c r="F171" s="33" t="s">
        <v>76</v>
      </c>
      <c r="G171" s="33" t="s">
        <v>76</v>
      </c>
    </row>
    <row r="172" spans="1:8" ht="174.75" customHeight="1">
      <c r="A172" s="34" t="s">
        <v>127</v>
      </c>
      <c r="B172" s="35" t="s">
        <v>77</v>
      </c>
      <c r="C172" s="36"/>
      <c r="D172" s="32"/>
      <c r="E172" s="46">
        <v>70.44</v>
      </c>
      <c r="F172" s="46">
        <v>70.44</v>
      </c>
      <c r="G172" s="46">
        <v>70.44</v>
      </c>
      <c r="H172" s="74" t="s">
        <v>195</v>
      </c>
    </row>
    <row r="173" ht="70.5" customHeight="1">
      <c r="H173" s="73" t="s">
        <v>196</v>
      </c>
    </row>
  </sheetData>
  <sheetProtection/>
  <mergeCells count="57">
    <mergeCell ref="E89:G89"/>
    <mergeCell ref="E90:G90"/>
    <mergeCell ref="E96:G96"/>
    <mergeCell ref="E84:G84"/>
    <mergeCell ref="E85:G85"/>
    <mergeCell ref="E86:G86"/>
    <mergeCell ref="E87:G87"/>
    <mergeCell ref="E88:G88"/>
    <mergeCell ref="E91:G91"/>
    <mergeCell ref="E92:G92"/>
    <mergeCell ref="E78:G78"/>
    <mergeCell ref="E79:G79"/>
    <mergeCell ref="E80:G80"/>
    <mergeCell ref="E81:G81"/>
    <mergeCell ref="E82:G82"/>
    <mergeCell ref="E83:G83"/>
    <mergeCell ref="E72:G72"/>
    <mergeCell ref="E73:G73"/>
    <mergeCell ref="E74:G74"/>
    <mergeCell ref="E75:G75"/>
    <mergeCell ref="E76:G76"/>
    <mergeCell ref="E77:G77"/>
    <mergeCell ref="A99:A100"/>
    <mergeCell ref="A101:A102"/>
    <mergeCell ref="A109:A110"/>
    <mergeCell ref="A111:A112"/>
    <mergeCell ref="A21:A22"/>
    <mergeCell ref="A23:A24"/>
    <mergeCell ref="A31:A32"/>
    <mergeCell ref="A33:A34"/>
    <mergeCell ref="A15:G15"/>
    <mergeCell ref="A13:A14"/>
    <mergeCell ref="A1:F1"/>
    <mergeCell ref="A5:A6"/>
    <mergeCell ref="A7:A8"/>
    <mergeCell ref="A9:A10"/>
    <mergeCell ref="A11:A12"/>
    <mergeCell ref="E146:G146"/>
    <mergeCell ref="E147:G147"/>
    <mergeCell ref="E148:G148"/>
    <mergeCell ref="E149:G149"/>
    <mergeCell ref="E150:G150"/>
    <mergeCell ref="E151:G151"/>
    <mergeCell ref="E152:G152"/>
    <mergeCell ref="E153:G153"/>
    <mergeCell ref="E154:G154"/>
    <mergeCell ref="E155:G155"/>
    <mergeCell ref="E156:G156"/>
    <mergeCell ref="E157:G157"/>
    <mergeCell ref="E163:G163"/>
    <mergeCell ref="E164:G164"/>
    <mergeCell ref="E170:G170"/>
    <mergeCell ref="E158:G158"/>
    <mergeCell ref="E159:G159"/>
    <mergeCell ref="E160:G160"/>
    <mergeCell ref="E161:G161"/>
    <mergeCell ref="E162:G162"/>
  </mergeCells>
  <printOptions/>
  <pageMargins left="0.25" right="0.25" top="0.5" bottom="0.25" header="0.5" footer="0.5"/>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46" sqref="B46"/>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margareta miron</dc:creator>
  <cp:keywords/>
  <dc:description/>
  <cp:lastModifiedBy>bianca.topala</cp:lastModifiedBy>
  <cp:lastPrinted>2023-07-20T12:27:56Z</cp:lastPrinted>
  <dcterms:created xsi:type="dcterms:W3CDTF">1996-10-14T23:33:28Z</dcterms:created>
  <dcterms:modified xsi:type="dcterms:W3CDTF">2023-09-04T12:11:32Z</dcterms:modified>
  <cp:category/>
  <cp:version/>
  <cp:contentType/>
  <cp:contentStatus/>
</cp:coreProperties>
</file>